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ersonalwealthbv-my.sharepoint.com/personal/david_personalwealth_nl/Documents/Documenten/Linkedin Marketing/"/>
    </mc:Choice>
  </mc:AlternateContent>
  <xr:revisionPtr revIDLastSave="591" documentId="8_{2AA522AA-6FC6-41FD-AD39-B05F6CBF0370}" xr6:coauthVersionLast="47" xr6:coauthVersionMax="47" xr10:uidLastSave="{EC02EF54-3673-4763-A241-BCA552B86F47}"/>
  <workbookProtection workbookAlgorithmName="SHA-512" workbookHashValue="ChTfQNgXr0DWJI2IIFHj6CsoGEu+iivMioQAx9VB3dOBwExP/4e4zT81ahjhPVfbiC269usA518Rh3VXkDfgsg==" workbookSaltValue="6myTztjALcwKkKwPWRHHSg==" workbookSpinCount="100000" lockStructure="1"/>
  <bookViews>
    <workbookView xWindow="-120" yWindow="-120" windowWidth="29040" windowHeight="15720" xr2:uid="{305D537E-DEE0-457D-8859-16224DCB7B74}"/>
  </bookViews>
  <sheets>
    <sheet name="Rekentool" sheetId="1" r:id="rId1"/>
    <sheet name="Blad3" sheetId="8" state="hidden" r:id="rId2"/>
    <sheet name="Blad1" sheetId="7" state="hidden" r:id="rId3"/>
    <sheet name="Blad2" sheetId="5" state="hidden" r:id="rId4"/>
    <sheet name="Dividend" sheetId="6" state="hidden" r:id="rId5"/>
    <sheet name="Tarieven erf en schenkbelasting" sheetId="2" state="hidden" r:id="rId6"/>
    <sheet name="Hulpberekening" sheetId="3" state="hidden" r:id="rId7"/>
  </sheets>
  <definedNames>
    <definedName name="Vermogen_Specificeren">#REF!</definedName>
  </definedNames>
  <calcPr calcId="191029" iterate="1" iterateDelta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1" i="1" l="1"/>
  <c r="C58" i="1"/>
  <c r="F58" i="1"/>
  <c r="E60" i="1"/>
  <c r="F59" i="1"/>
  <c r="F55" i="1"/>
  <c r="H55" i="1" s="1"/>
  <c r="F53" i="1"/>
  <c r="F43" i="1"/>
  <c r="F42" i="1"/>
  <c r="D95" i="1"/>
  <c r="E95" i="1"/>
  <c r="C95" i="1"/>
  <c r="G95" i="1" s="1"/>
  <c r="C53" i="1"/>
  <c r="D86" i="1"/>
  <c r="E86" i="1"/>
  <c r="C86" i="1"/>
  <c r="G86" i="1" s="1"/>
  <c r="D85" i="1"/>
  <c r="E85" i="1"/>
  <c r="C85" i="1"/>
  <c r="G85" i="1" s="1"/>
  <c r="D84" i="1"/>
  <c r="E84" i="1"/>
  <c r="C84" i="1"/>
  <c r="G84" i="1" s="1"/>
  <c r="G78" i="1"/>
  <c r="C44" i="1"/>
  <c r="D94" i="1"/>
  <c r="E94" i="1"/>
  <c r="C94" i="1"/>
  <c r="G94" i="1" s="1"/>
  <c r="E80" i="1"/>
  <c r="E82" i="1" s="1"/>
  <c r="C81" i="1"/>
  <c r="C82" i="1" s="1"/>
  <c r="F44" i="1"/>
  <c r="F39" i="1"/>
  <c r="F38" i="1"/>
  <c r="H44" i="1" l="1"/>
  <c r="G81" i="1"/>
  <c r="C39" i="1" s="1"/>
  <c r="H39" i="1" s="1"/>
  <c r="H58" i="1"/>
  <c r="H53" i="1"/>
  <c r="G80" i="1"/>
  <c r="C38" i="1" s="1"/>
  <c r="H38" i="1" s="1"/>
  <c r="F60" i="1"/>
  <c r="F62" i="1" s="1"/>
  <c r="F63" i="1" s="1"/>
  <c r="H63" i="1" s="1"/>
  <c r="F40" i="1"/>
  <c r="F45" i="1"/>
  <c r="C43" i="1"/>
  <c r="H43" i="1" s="1"/>
  <c r="C59" i="1"/>
  <c r="G96" i="1"/>
  <c r="G98" i="1" s="1"/>
  <c r="D87" i="1"/>
  <c r="C87" i="1"/>
  <c r="E87" i="1"/>
  <c r="E89" i="1" s="1"/>
  <c r="E91" i="1" s="1"/>
  <c r="C42" i="1"/>
  <c r="H42" i="1" s="1"/>
  <c r="C96" i="1"/>
  <c r="C98" i="1" s="1"/>
  <c r="E96" i="1"/>
  <c r="E98" i="1" s="1"/>
  <c r="D96" i="1"/>
  <c r="D98" i="1" s="1"/>
  <c r="D82" i="1"/>
  <c r="L9" i="3"/>
  <c r="L15" i="3"/>
  <c r="K16" i="3" s="1"/>
  <c r="C16" i="3"/>
  <c r="B17" i="2"/>
  <c r="D15" i="3"/>
  <c r="F17" i="2"/>
  <c r="G16" i="2"/>
  <c r="F16" i="2"/>
  <c r="C16" i="2"/>
  <c r="C60" i="1" l="1"/>
  <c r="C62" i="1" s="1"/>
  <c r="H59" i="1"/>
  <c r="F64" i="1"/>
  <c r="F47" i="1"/>
  <c r="C45" i="1"/>
  <c r="D89" i="1"/>
  <c r="D91" i="1" s="1"/>
  <c r="G82" i="1"/>
  <c r="C40" i="1" s="1"/>
  <c r="H40" i="1" s="1"/>
  <c r="C89" i="1"/>
  <c r="C91" i="1" s="1"/>
  <c r="G87" i="1"/>
  <c r="O23" i="3"/>
  <c r="P23" i="3" s="1"/>
  <c r="O25" i="3"/>
  <c r="H60" i="1" l="1"/>
  <c r="C64" i="1"/>
  <c r="H64" i="1" s="1"/>
  <c r="H62" i="1"/>
  <c r="C47" i="1"/>
  <c r="C49" i="1" s="1"/>
  <c r="H45" i="1"/>
  <c r="F49" i="1"/>
  <c r="F51" i="1" s="1"/>
  <c r="F54" i="1" s="1"/>
  <c r="G89" i="1"/>
  <c r="G91" i="1" s="1"/>
  <c r="O24" i="3"/>
  <c r="O26" i="3" s="1"/>
  <c r="P25" i="3"/>
  <c r="H47" i="1" l="1"/>
  <c r="F56" i="1"/>
  <c r="F67" i="1" s="1"/>
  <c r="H54" i="1"/>
  <c r="H49" i="1"/>
  <c r="C51" i="1"/>
  <c r="C56" i="1" s="1"/>
  <c r="P24" i="3"/>
  <c r="P26" i="3" s="1"/>
  <c r="H51" i="1" l="1"/>
  <c r="G4" i="6"/>
  <c r="C67" i="1" l="1"/>
  <c r="H67" i="1" s="1"/>
  <c r="H56" i="1"/>
  <c r="G5" i="6"/>
  <c r="G8" i="6" s="1"/>
  <c r="H4" i="6"/>
  <c r="G6" i="6" l="1"/>
  <c r="G9" i="6" s="1"/>
  <c r="G11" i="6" s="1"/>
  <c r="H5" i="6"/>
  <c r="H8" i="6" s="1"/>
  <c r="H6" i="6" l="1"/>
  <c r="H9" i="6" s="1"/>
  <c r="H11" i="6" s="1"/>
  <c r="D8" i="3" s="1"/>
  <c r="M4" i="6" l="1"/>
  <c r="G16" i="3"/>
  <c r="H16" i="3" s="1"/>
  <c r="G14" i="3"/>
  <c r="H14" i="3" l="1"/>
  <c r="G15" i="3"/>
  <c r="H15" i="3" s="1"/>
  <c r="M5" i="6"/>
  <c r="M6" i="6" s="1"/>
  <c r="M9" i="6" s="1"/>
  <c r="N4" i="6"/>
  <c r="N5" i="6" s="1"/>
  <c r="N8" i="6" s="1"/>
  <c r="G17" i="3" l="1"/>
  <c r="H17" i="3"/>
  <c r="M8" i="6"/>
  <c r="M11" i="6" s="1"/>
  <c r="N6" i="6"/>
  <c r="N9" i="6" s="1"/>
  <c r="N11" i="6" s="1"/>
  <c r="L8" i="3" l="1"/>
  <c r="O14" i="3" s="1"/>
  <c r="P14" i="3" s="1"/>
  <c r="O16" i="3" l="1"/>
  <c r="P16" i="3" s="1"/>
  <c r="O15" i="3" l="1"/>
  <c r="P15" i="3" s="1"/>
  <c r="P17" i="3" s="1"/>
  <c r="O17" i="3" l="1"/>
</calcChain>
</file>

<file path=xl/sharedStrings.xml><?xml version="1.0" encoding="utf-8"?>
<sst xmlns="http://schemas.openxmlformats.org/spreadsheetml/2006/main" count="148" uniqueCount="90">
  <si>
    <t>Schenkingsplan</t>
  </si>
  <si>
    <t>Van</t>
  </si>
  <si>
    <t>Tot</t>
  </si>
  <si>
    <t>Percentage</t>
  </si>
  <si>
    <t>Schenkbelasting kind 2025</t>
  </si>
  <si>
    <t>Erfbelasting kind 2025</t>
  </si>
  <si>
    <t>Bedrag</t>
  </si>
  <si>
    <t>Nalatenschap</t>
  </si>
  <si>
    <t>Zonder ingrepen</t>
  </si>
  <si>
    <t>Belasting</t>
  </si>
  <si>
    <t>Schenkbelasting</t>
  </si>
  <si>
    <t>Na ingrepen</t>
  </si>
  <si>
    <t>Erfenis per kind</t>
  </si>
  <si>
    <t>Schenking per kind</t>
  </si>
  <si>
    <t>Deze rekentool geeft een sterk vereenvoudigde weergave van de werkelijkheid, zonder met alle aspecten rekening te houden</t>
  </si>
  <si>
    <t>Voor professioneel advies is het verstandig een expert te raadplegen</t>
  </si>
  <si>
    <t>Aan dit document kan op geen enkele manier rechten worden ontleend</t>
  </si>
  <si>
    <t>ja</t>
  </si>
  <si>
    <t>nee</t>
  </si>
  <si>
    <t>Box 2</t>
  </si>
  <si>
    <t>Geen FP</t>
  </si>
  <si>
    <t>Wel FP</t>
  </si>
  <si>
    <t>Lage tarief</t>
  </si>
  <si>
    <t>Hoge tarief</t>
  </si>
  <si>
    <t>Zonder plan</t>
  </si>
  <si>
    <t>Met plan</t>
  </si>
  <si>
    <t>Gele cellen invullen</t>
  </si>
  <si>
    <t>Hypotheek op vakantiewoning</t>
  </si>
  <si>
    <t>Hypotheekrente</t>
  </si>
  <si>
    <t>Jaarlijkse huurinkomsten excl. Eigen gebruik</t>
  </si>
  <si>
    <t>Huurinkomsten</t>
  </si>
  <si>
    <t>Aflossing</t>
  </si>
  <si>
    <t>Jaarlijkse aflossing hypotheek</t>
  </si>
  <si>
    <t>Waardestijging</t>
  </si>
  <si>
    <t>Cash flow jaar 1</t>
  </si>
  <si>
    <t>Betaalde huur DGA vanuit privé</t>
  </si>
  <si>
    <t>Welk VPB tarief hanteren</t>
  </si>
  <si>
    <t>Welk box 2 tarief hanteren</t>
  </si>
  <si>
    <t>Box 2 belasting bij uitkering winst</t>
  </si>
  <si>
    <t>&lt;= invullen</t>
  </si>
  <si>
    <t>&lt;= selecteren</t>
  </si>
  <si>
    <t>BTW is buiten beschouwing gelaten</t>
  </si>
  <si>
    <t>Jaarlijkse huur aan DGA voor eigen gebruik (alleen bij BV)</t>
  </si>
  <si>
    <t>(WOZ) waarde vakantiewoning</t>
  </si>
  <si>
    <t>Meer dan 90% verhuur</t>
  </si>
  <si>
    <t>Voor verhuur</t>
  </si>
  <si>
    <t>Gemend gerbuik</t>
  </si>
  <si>
    <t>Vastgoedbijtelling eigen gebruik box 3</t>
  </si>
  <si>
    <t>Vastgoedbijtelling</t>
  </si>
  <si>
    <t>Minder dan 90% verhuurd</t>
  </si>
  <si>
    <t>Totaal inkomsten</t>
  </si>
  <si>
    <t>Voor eigen gebruik</t>
  </si>
  <si>
    <t>Onderhoudskosten</t>
  </si>
  <si>
    <t>Andere periodieke kosten</t>
  </si>
  <si>
    <t>Rentekosten</t>
  </si>
  <si>
    <t>Winst</t>
  </si>
  <si>
    <t>Overige periodieke kosten</t>
  </si>
  <si>
    <t>Onderhoudskosten zoals het schilderen van bestaande kozijnen</t>
  </si>
  <si>
    <t>Te betalen directe belasting</t>
  </si>
  <si>
    <t>Belastingpercentage box 3</t>
  </si>
  <si>
    <t>Aftrekbaar: verbeteringen</t>
  </si>
  <si>
    <t>Netto waardestijging</t>
  </si>
  <si>
    <t>Te betalen belasting bij verkoop</t>
  </si>
  <si>
    <t>Alleen eigen gebruik</t>
  </si>
  <si>
    <t>Voor eigen gebruik, verhuur, of gemengd</t>
  </si>
  <si>
    <t>Verbeteringskosten, bijvoorbeeld een aanbouw</t>
  </si>
  <si>
    <t>Totaal kosten</t>
  </si>
  <si>
    <t>Box 3 belasting 36%</t>
  </si>
  <si>
    <t>Optie 1</t>
  </si>
  <si>
    <t>Optie 2</t>
  </si>
  <si>
    <t>Optie 3</t>
  </si>
  <si>
    <t>Meer dan 90% verhuurd</t>
  </si>
  <si>
    <t>In deze berekening</t>
  </si>
  <si>
    <t>Directe winst</t>
  </si>
  <si>
    <t>Winst na belasting</t>
  </si>
  <si>
    <t>Aftrekbare verbeteringen</t>
  </si>
  <si>
    <t>Huur eigen gebruik</t>
  </si>
  <si>
    <t>Cash flow bij verkoop</t>
  </si>
  <si>
    <t>Totaal cash flow (direct + indirect)</t>
  </si>
  <si>
    <t>Vergelijk vakantiehuis privé of BV vanaf 2028</t>
  </si>
  <si>
    <t>In privé (box 3)</t>
  </si>
  <si>
    <t>In de BV</t>
  </si>
  <si>
    <t>Vennootschapsbelasting</t>
  </si>
  <si>
    <t xml:space="preserve">Nog te betalen VPB </t>
  </si>
  <si>
    <t xml:space="preserve">Nog te betalen box 2 </t>
  </si>
  <si>
    <t>Verschil prive - BV</t>
  </si>
  <si>
    <t>Verwachte waardestijging in % op jaarbasis</t>
  </si>
  <si>
    <t>Detailberekening box 3 belasting</t>
  </si>
  <si>
    <t>Bij gemengd gebruik (optie 2) wordt de hoogste van optie 1 of optie 3 aangehouden</t>
  </si>
  <si>
    <t>Let op! Als sprake is van vastgoedbijtelling en verhuur minder dan 90%, wordt de vastgoedbijtelling niet juist gecorrigeerd in de cash flow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</si>
</sst>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€&quot;\ * #,##0.00_ ;_ &quot;€&quot;\ * \-#,##0.00_ ;_ &quot;€&quot;\ * &quot;-&quot;??_ ;_ @_ "/>
    <numFmt numFmtId="164" formatCode="_ * #,##0_ ;_ * \-#,##0_ ;_ * &quot;-&quot;??_ ;_ @_ "/>
    <numFmt numFmtId="165" formatCode="0.0%"/>
    <numFmt numFmtId="166" formatCode="_ * #,##0_ ;_ * \-#,##0_ ;_ * &quot;-&quot;?_ ;_ @_ "/>
  </numFmts>
  <fonts count="7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E6C7B"/>
        <bgColor indexed="64"/>
      </patternFill>
    </fill>
    <fill>
      <patternFill patternType="solid">
        <fgColor rgb="FFF089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71">
    <xf numFmtId="0" fontId="0" fillId="0" borderId="0" xfId="0"/>
    <xf numFmtId="0" fontId="1" fillId="0" borderId="0" xfId="0" applyFont="1" applyAlignment="1">
      <alignment vertical="top" wrapText="1"/>
    </xf>
    <xf numFmtId="0" fontId="1" fillId="2" borderId="0" xfId="0" applyFont="1" applyFill="1"/>
    <xf numFmtId="0" fontId="1" fillId="0" borderId="0" xfId="0" applyFont="1"/>
    <xf numFmtId="0" fontId="0" fillId="0" borderId="0" xfId="0" applyProtection="1">
      <protection hidden="1"/>
    </xf>
    <xf numFmtId="164" fontId="1" fillId="3" borderId="2" xfId="0" applyNumberFormat="1" applyFont="1" applyFill="1" applyBorder="1"/>
    <xf numFmtId="164" fontId="0" fillId="0" borderId="0" xfId="0" applyNumberFormat="1"/>
    <xf numFmtId="0" fontId="0" fillId="0" borderId="2" xfId="0" applyBorder="1"/>
    <xf numFmtId="164" fontId="0" fillId="0" borderId="2" xfId="0" applyNumberFormat="1" applyBorder="1"/>
    <xf numFmtId="9" fontId="0" fillId="0" borderId="0" xfId="0" applyNumberFormat="1"/>
    <xf numFmtId="9" fontId="0" fillId="0" borderId="2" xfId="0" applyNumberFormat="1" applyBorder="1"/>
    <xf numFmtId="0" fontId="1" fillId="2" borderId="2" xfId="0" applyFont="1" applyFill="1" applyBorder="1"/>
    <xf numFmtId="0" fontId="0" fillId="0" borderId="1" xfId="0" applyBorder="1"/>
    <xf numFmtId="0" fontId="0" fillId="0" borderId="5" xfId="0" applyBorder="1"/>
    <xf numFmtId="164" fontId="0" fillId="4" borderId="2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3" xfId="0" applyBorder="1"/>
    <xf numFmtId="10" fontId="0" fillId="0" borderId="0" xfId="0" applyNumberFormat="1"/>
    <xf numFmtId="164" fontId="0" fillId="0" borderId="5" xfId="0" applyNumberFormat="1" applyBorder="1"/>
    <xf numFmtId="164" fontId="1" fillId="2" borderId="2" xfId="0" applyNumberFormat="1" applyFont="1" applyFill="1" applyBorder="1"/>
    <xf numFmtId="0" fontId="6" fillId="0" borderId="0" xfId="0" applyFont="1"/>
    <xf numFmtId="164" fontId="0" fillId="0" borderId="9" xfId="0" applyNumberFormat="1" applyBorder="1"/>
    <xf numFmtId="165" fontId="0" fillId="0" borderId="0" xfId="0" applyNumberFormat="1"/>
    <xf numFmtId="165" fontId="0" fillId="4" borderId="2" xfId="1" applyNumberFormat="1" applyFont="1" applyFill="1" applyBorder="1" applyProtection="1">
      <protection locked="0"/>
    </xf>
    <xf numFmtId="0" fontId="1" fillId="2" borderId="1" xfId="0" applyFont="1" applyFill="1" applyBorder="1"/>
    <xf numFmtId="164" fontId="0" fillId="0" borderId="0" xfId="0" applyNumberFormat="1" applyProtection="1">
      <protection locked="0"/>
    </xf>
    <xf numFmtId="164" fontId="0" fillId="0" borderId="11" xfId="0" applyNumberFormat="1" applyBorder="1"/>
    <xf numFmtId="0" fontId="3" fillId="0" borderId="10" xfId="0" applyFont="1" applyBorder="1"/>
    <xf numFmtId="164" fontId="1" fillId="2" borderId="0" xfId="0" applyNumberFormat="1" applyFont="1" applyFill="1"/>
    <xf numFmtId="164" fontId="1" fillId="0" borderId="0" xfId="0" applyNumberFormat="1" applyFont="1"/>
    <xf numFmtId="0" fontId="1" fillId="3" borderId="0" xfId="0" applyFont="1" applyFill="1"/>
    <xf numFmtId="164" fontId="1" fillId="3" borderId="0" xfId="0" applyNumberFormat="1" applyFont="1" applyFill="1"/>
    <xf numFmtId="0" fontId="2" fillId="0" borderId="0" xfId="0" applyFont="1" applyAlignment="1">
      <alignment horizontal="center"/>
    </xf>
    <xf numFmtId="0" fontId="0" fillId="5" borderId="1" xfId="0" applyFill="1" applyBorder="1"/>
    <xf numFmtId="164" fontId="0" fillId="5" borderId="5" xfId="0" applyNumberFormat="1" applyFill="1" applyBorder="1"/>
    <xf numFmtId="0" fontId="0" fillId="5" borderId="5" xfId="0" applyFill="1" applyBorder="1"/>
    <xf numFmtId="0" fontId="0" fillId="6" borderId="0" xfId="0" applyFill="1"/>
    <xf numFmtId="0" fontId="3" fillId="6" borderId="0" xfId="0" applyFont="1" applyFill="1"/>
    <xf numFmtId="164" fontId="1" fillId="6" borderId="0" xfId="0" applyNumberFormat="1" applyFont="1" applyFill="1"/>
    <xf numFmtId="0" fontId="0" fillId="0" borderId="12" xfId="0" applyBorder="1"/>
    <xf numFmtId="164" fontId="0" fillId="0" borderId="12" xfId="2" applyNumberFormat="1" applyFont="1" applyBorder="1"/>
    <xf numFmtId="164" fontId="0" fillId="0" borderId="2" xfId="2" applyNumberFormat="1" applyFont="1" applyBorder="1"/>
    <xf numFmtId="164" fontId="0" fillId="0" borderId="0" xfId="2" applyNumberFormat="1" applyFont="1"/>
    <xf numFmtId="164" fontId="1" fillId="2" borderId="2" xfId="2" applyNumberFormat="1" applyFont="1" applyFill="1" applyBorder="1"/>
    <xf numFmtId="164" fontId="6" fillId="0" borderId="0" xfId="0" applyNumberFormat="1" applyFont="1"/>
    <xf numFmtId="166" fontId="0" fillId="0" borderId="2" xfId="0" applyNumberFormat="1" applyBorder="1"/>
    <xf numFmtId="166" fontId="0" fillId="0" borderId="0" xfId="0" applyNumberFormat="1"/>
    <xf numFmtId="9" fontId="0" fillId="4" borderId="2" xfId="1" applyFont="1" applyFill="1" applyBorder="1" applyProtection="1">
      <protection locked="0"/>
    </xf>
    <xf numFmtId="0" fontId="2" fillId="0" borderId="0" xfId="0" applyFont="1" applyAlignment="1">
      <alignment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5" borderId="8" xfId="0" applyFill="1" applyBorder="1"/>
    <xf numFmtId="164" fontId="0" fillId="5" borderId="9" xfId="0" applyNumberFormat="1" applyFill="1" applyBorder="1"/>
    <xf numFmtId="0" fontId="0" fillId="5" borderId="9" xfId="0" applyFill="1" applyBorder="1"/>
    <xf numFmtId="10" fontId="0" fillId="5" borderId="2" xfId="1" applyNumberFormat="1" applyFont="1" applyFill="1" applyBorder="1" applyProtection="1"/>
    <xf numFmtId="10" fontId="0" fillId="5" borderId="11" xfId="1" applyNumberFormat="1" applyFont="1" applyFill="1" applyBorder="1" applyProtection="1"/>
    <xf numFmtId="164" fontId="0" fillId="5" borderId="4" xfId="0" applyNumberFormat="1" applyFill="1" applyBorder="1"/>
    <xf numFmtId="0" fontId="6" fillId="5" borderId="0" xfId="0" applyFont="1" applyFill="1"/>
    <xf numFmtId="164" fontId="6" fillId="5" borderId="0" xfId="0" applyNumberFormat="1" applyFont="1" applyFill="1"/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</cellXfs>
  <cellStyles count="3">
    <cellStyle name="Procent" xfId="1" builtinId="5"/>
    <cellStyle name="Standaard" xfId="0" builtinId="0"/>
    <cellStyle name="Valuta" xfId="2" builtinId="4"/>
  </cellStyles>
  <dxfs count="1"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mruColors>
      <color rgb="FFF08910"/>
      <color rgb="FF3E6C7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alendly.com/d/cs8h-cjz-55c/eerste-kennismaking?month=2025-12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93734</xdr:colOff>
      <xdr:row>0</xdr:row>
      <xdr:rowOff>107707</xdr:rowOff>
    </xdr:from>
    <xdr:to>
      <xdr:col>2</xdr:col>
      <xdr:colOff>864928</xdr:colOff>
      <xdr:row>4</xdr:row>
      <xdr:rowOff>139090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134B11D-8945-484C-9FBF-D55B52B70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648" y="107707"/>
          <a:ext cx="2685053" cy="793383"/>
        </a:xfrm>
        <a:prstGeom prst="rect">
          <a:avLst/>
        </a:prstGeom>
      </xdr:spPr>
    </xdr:pic>
    <xdr:clientData/>
  </xdr:twoCellAnchor>
  <xdr:twoCellAnchor editAs="oneCell">
    <xdr:from>
      <xdr:col>3</xdr:col>
      <xdr:colOff>872496</xdr:colOff>
      <xdr:row>0</xdr:row>
      <xdr:rowOff>21222</xdr:rowOff>
    </xdr:from>
    <xdr:to>
      <xdr:col>4</xdr:col>
      <xdr:colOff>325939</xdr:colOff>
      <xdr:row>5</xdr:row>
      <xdr:rowOff>37498</xdr:rowOff>
    </xdr:to>
    <xdr:pic>
      <xdr:nvPicPr>
        <xdr:cNvPr id="3" name="Afbeelding 2" descr="profielafbeelding">
          <a:extLst>
            <a:ext uri="{FF2B5EF4-FFF2-40B4-BE49-F238E27FC236}">
              <a16:creationId xmlns:a16="http://schemas.microsoft.com/office/drawing/2014/main" id="{FD0A82BD-BA0A-463E-9FEB-C6B64D5F5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2410" y="21222"/>
          <a:ext cx="970874" cy="968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856334</xdr:colOff>
      <xdr:row>0</xdr:row>
      <xdr:rowOff>0</xdr:rowOff>
    </xdr:from>
    <xdr:ext cx="1905184" cy="994897"/>
    <xdr:pic>
      <xdr:nvPicPr>
        <xdr:cNvPr id="5" name="Afbeelding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D127234-CDBF-4D50-B8AB-22595E31E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18276" y="0"/>
          <a:ext cx="1905184" cy="99489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302E4-4F78-445C-AA1C-19022D9C66D2}">
  <dimension ref="B1:R106"/>
  <sheetViews>
    <sheetView showGridLines="0" tabSelected="1" topLeftCell="A64" zoomScale="145" zoomScaleNormal="145" workbookViewId="0">
      <selection activeCell="F73" sqref="F73"/>
    </sheetView>
  </sheetViews>
  <sheetFormatPr defaultRowHeight="15" x14ac:dyDescent="0.25"/>
  <cols>
    <col min="2" max="2" width="28.7109375" customWidth="1"/>
    <col min="3" max="3" width="22.7109375" style="6" customWidth="1"/>
    <col min="4" max="4" width="22.7109375" customWidth="1"/>
    <col min="5" max="5" width="30.28515625" customWidth="1"/>
    <col min="6" max="8" width="22.7109375" customWidth="1"/>
    <col min="9" max="9" width="11.42578125" bestFit="1" customWidth="1"/>
    <col min="10" max="10" width="13.28515625" customWidth="1"/>
    <col min="11" max="11" width="28" customWidth="1"/>
    <col min="12" max="12" width="11.28515625" bestFit="1" customWidth="1"/>
    <col min="13" max="13" width="5.7109375" customWidth="1"/>
    <col min="14" max="14" width="12.85546875" customWidth="1"/>
  </cols>
  <sheetData>
    <row r="1" spans="2:15" ht="15" customHeight="1" x14ac:dyDescent="0.25">
      <c r="J1" s="1"/>
      <c r="O1" s="1"/>
    </row>
    <row r="2" spans="2:15" x14ac:dyDescent="0.25">
      <c r="J2" s="1"/>
      <c r="O2" s="1"/>
    </row>
    <row r="3" spans="2:15" x14ac:dyDescent="0.25">
      <c r="J3" s="1"/>
      <c r="O3" s="1"/>
    </row>
    <row r="4" spans="2:15" x14ac:dyDescent="0.25">
      <c r="J4" s="1"/>
      <c r="O4" s="3"/>
    </row>
    <row r="5" spans="2:15" ht="15" customHeight="1" x14ac:dyDescent="0.25">
      <c r="J5" s="1"/>
      <c r="O5" s="3"/>
    </row>
    <row r="6" spans="2:15" x14ac:dyDescent="0.25">
      <c r="O6" s="3"/>
    </row>
    <row r="7" spans="2:15" x14ac:dyDescent="0.25">
      <c r="B7" s="15" t="s">
        <v>16</v>
      </c>
      <c r="C7" s="16"/>
      <c r="D7" s="16"/>
      <c r="E7" s="50"/>
      <c r="O7" s="3"/>
    </row>
    <row r="8" spans="2:15" x14ac:dyDescent="0.25">
      <c r="B8" s="17" t="s">
        <v>14</v>
      </c>
      <c r="C8"/>
      <c r="E8" s="51"/>
      <c r="O8" s="3"/>
    </row>
    <row r="9" spans="2:15" ht="15.75" thickBot="1" x14ac:dyDescent="0.3">
      <c r="B9" s="52" t="s">
        <v>15</v>
      </c>
      <c r="C9" s="53"/>
      <c r="D9" s="53"/>
      <c r="E9" s="54"/>
      <c r="O9" s="3"/>
    </row>
    <row r="10" spans="2:15" x14ac:dyDescent="0.25">
      <c r="C10"/>
      <c r="O10" s="3"/>
    </row>
    <row r="12" spans="2:15" x14ac:dyDescent="0.25">
      <c r="B12" s="21" t="s">
        <v>26</v>
      </c>
    </row>
    <row r="13" spans="2:15" x14ac:dyDescent="0.25">
      <c r="B13" s="12" t="s">
        <v>43</v>
      </c>
      <c r="C13" s="19"/>
      <c r="D13" s="13"/>
      <c r="E13" s="14">
        <v>150000</v>
      </c>
      <c r="F13" t="s">
        <v>39</v>
      </c>
    </row>
    <row r="14" spans="2:15" x14ac:dyDescent="0.25">
      <c r="B14" s="12" t="s">
        <v>64</v>
      </c>
      <c r="C14" s="19"/>
      <c r="D14" s="13"/>
      <c r="E14" s="14" t="s">
        <v>49</v>
      </c>
      <c r="F14" t="s">
        <v>40</v>
      </c>
    </row>
    <row r="15" spans="2:15" x14ac:dyDescent="0.25">
      <c r="E15" s="6"/>
    </row>
    <row r="16" spans="2:15" x14ac:dyDescent="0.25">
      <c r="B16" s="12" t="s">
        <v>27</v>
      </c>
      <c r="C16" s="19"/>
      <c r="D16" s="13"/>
      <c r="E16" s="14"/>
      <c r="F16" t="s">
        <v>39</v>
      </c>
    </row>
    <row r="17" spans="2:15" x14ac:dyDescent="0.25">
      <c r="B17" s="12" t="s">
        <v>28</v>
      </c>
      <c r="C17" s="19"/>
      <c r="D17" s="13"/>
      <c r="E17" s="48"/>
      <c r="F17" t="s">
        <v>39</v>
      </c>
    </row>
    <row r="18" spans="2:15" x14ac:dyDescent="0.25">
      <c r="B18" s="12" t="s">
        <v>32</v>
      </c>
      <c r="C18" s="19"/>
      <c r="D18" s="13"/>
      <c r="E18" s="14"/>
      <c r="F18" t="s">
        <v>39</v>
      </c>
    </row>
    <row r="19" spans="2:15" x14ac:dyDescent="0.25">
      <c r="B19" s="12" t="s">
        <v>29</v>
      </c>
      <c r="C19" s="19"/>
      <c r="D19" s="13"/>
      <c r="E19" s="14"/>
      <c r="F19" t="s">
        <v>39</v>
      </c>
    </row>
    <row r="20" spans="2:15" x14ac:dyDescent="0.25">
      <c r="B20" s="12" t="s">
        <v>42</v>
      </c>
      <c r="C20" s="19"/>
      <c r="D20" s="13"/>
      <c r="E20" s="14"/>
      <c r="F20" t="s">
        <v>39</v>
      </c>
    </row>
    <row r="21" spans="2:15" x14ac:dyDescent="0.25">
      <c r="B21" s="12" t="s">
        <v>57</v>
      </c>
      <c r="C21" s="19"/>
      <c r="D21" s="13"/>
      <c r="E21" s="14">
        <v>1000</v>
      </c>
      <c r="F21" t="s">
        <v>39</v>
      </c>
    </row>
    <row r="22" spans="2:15" x14ac:dyDescent="0.25">
      <c r="B22" s="12" t="s">
        <v>56</v>
      </c>
      <c r="C22" s="19"/>
      <c r="D22" s="13"/>
      <c r="E22" s="14"/>
    </row>
    <row r="23" spans="2:15" x14ac:dyDescent="0.25">
      <c r="B23" s="12" t="s">
        <v>65</v>
      </c>
      <c r="C23" s="19"/>
      <c r="D23" s="13"/>
      <c r="E23" s="14"/>
    </row>
    <row r="24" spans="2:15" x14ac:dyDescent="0.25">
      <c r="B24" s="15" t="s">
        <v>86</v>
      </c>
      <c r="C24" s="22"/>
      <c r="D24" s="16"/>
      <c r="E24" s="24">
        <v>0.02</v>
      </c>
      <c r="F24" t="s">
        <v>39</v>
      </c>
    </row>
    <row r="25" spans="2:15" x14ac:dyDescent="0.25">
      <c r="B25" s="15" t="s">
        <v>36</v>
      </c>
      <c r="C25" s="22"/>
      <c r="D25" s="16"/>
      <c r="E25" s="24">
        <v>0.19</v>
      </c>
      <c r="F25" t="s">
        <v>40</v>
      </c>
    </row>
    <row r="26" spans="2:15" x14ac:dyDescent="0.25">
      <c r="B26" s="12" t="s">
        <v>37</v>
      </c>
      <c r="C26" s="19"/>
      <c r="D26" s="13"/>
      <c r="E26" s="24">
        <v>0.245</v>
      </c>
      <c r="F26" t="s">
        <v>40</v>
      </c>
    </row>
    <row r="27" spans="2:15" x14ac:dyDescent="0.25">
      <c r="B27" s="34" t="s">
        <v>47</v>
      </c>
      <c r="C27" s="35"/>
      <c r="D27" s="36"/>
      <c r="E27" s="58">
        <v>3.3500000000000002E-2</v>
      </c>
      <c r="G27" s="4"/>
      <c r="O27" s="3"/>
    </row>
    <row r="28" spans="2:15" x14ac:dyDescent="0.25">
      <c r="B28" s="55" t="s">
        <v>59</v>
      </c>
      <c r="C28" s="56"/>
      <c r="D28" s="57"/>
      <c r="E28" s="59">
        <v>0.36</v>
      </c>
      <c r="G28" s="4"/>
      <c r="O28" s="3"/>
    </row>
    <row r="29" spans="2:15" x14ac:dyDescent="0.25">
      <c r="B29" s="34" t="s">
        <v>41</v>
      </c>
      <c r="C29" s="35"/>
      <c r="D29" s="36"/>
      <c r="E29" s="60"/>
      <c r="G29" s="4"/>
      <c r="O29" s="3"/>
    </row>
    <row r="30" spans="2:15" x14ac:dyDescent="0.25">
      <c r="E30" s="6"/>
      <c r="G30" s="4"/>
      <c r="O30" s="3"/>
    </row>
    <row r="31" spans="2:15" x14ac:dyDescent="0.25">
      <c r="B31" s="61" t="s">
        <v>89</v>
      </c>
      <c r="C31" s="62"/>
      <c r="D31" s="61"/>
      <c r="E31" s="62"/>
      <c r="F31" s="61"/>
      <c r="G31" s="4"/>
      <c r="O31" s="3"/>
    </row>
    <row r="32" spans="2:15" x14ac:dyDescent="0.25">
      <c r="E32" s="26"/>
      <c r="G32" s="4"/>
      <c r="O32" s="3"/>
    </row>
    <row r="33" spans="2:18" x14ac:dyDescent="0.25">
      <c r="C33"/>
      <c r="G33" s="4"/>
      <c r="O33" s="6"/>
    </row>
    <row r="34" spans="2:18" ht="30.75" customHeight="1" x14ac:dyDescent="0.25">
      <c r="B34" s="65" t="s">
        <v>79</v>
      </c>
      <c r="C34" s="66"/>
      <c r="D34" s="66"/>
      <c r="E34" s="66"/>
      <c r="F34" s="66"/>
      <c r="O34" s="6"/>
      <c r="R34" s="6"/>
    </row>
    <row r="35" spans="2:18" ht="24" x14ac:dyDescent="0.4">
      <c r="B35" s="33"/>
      <c r="C35" s="33"/>
      <c r="D35" s="33"/>
      <c r="I35" s="37"/>
      <c r="J35" s="37"/>
      <c r="O35" s="6"/>
      <c r="R35" s="6"/>
    </row>
    <row r="36" spans="2:18" x14ac:dyDescent="0.25">
      <c r="C36"/>
      <c r="I36" s="37"/>
      <c r="J36" s="37"/>
      <c r="O36" s="6"/>
      <c r="R36" s="6"/>
    </row>
    <row r="37" spans="2:18" ht="18.75" x14ac:dyDescent="0.3">
      <c r="B37" s="63" t="s">
        <v>80</v>
      </c>
      <c r="C37" s="64"/>
      <c r="D37" s="28"/>
      <c r="E37" s="63" t="s">
        <v>81</v>
      </c>
      <c r="F37" s="64"/>
      <c r="H37" s="20" t="s">
        <v>85</v>
      </c>
      <c r="I37" s="37"/>
      <c r="J37" s="38"/>
      <c r="O37" s="6"/>
      <c r="R37" s="6"/>
    </row>
    <row r="38" spans="2:18" x14ac:dyDescent="0.25">
      <c r="B38" s="12" t="s">
        <v>30</v>
      </c>
      <c r="C38" s="8">
        <f>G80</f>
        <v>0</v>
      </c>
      <c r="E38" s="7" t="s">
        <v>30</v>
      </c>
      <c r="F38" s="8">
        <f>E19</f>
        <v>0</v>
      </c>
      <c r="G38" s="6"/>
      <c r="H38" s="8">
        <f>C38-F38</f>
        <v>0</v>
      </c>
      <c r="I38" s="37"/>
      <c r="J38" s="37"/>
    </row>
    <row r="39" spans="2:18" x14ac:dyDescent="0.25">
      <c r="B39" s="15" t="s">
        <v>48</v>
      </c>
      <c r="C39" s="27">
        <f>G81</f>
        <v>0</v>
      </c>
      <c r="E39" s="7" t="s">
        <v>76</v>
      </c>
      <c r="F39" s="8">
        <f>E20</f>
        <v>0</v>
      </c>
      <c r="G39" s="6"/>
      <c r="H39" s="8">
        <f t="shared" ref="H39:H67" si="0">C39-F39</f>
        <v>0</v>
      </c>
      <c r="I39" s="37"/>
      <c r="J39" s="37"/>
    </row>
    <row r="40" spans="2:18" x14ac:dyDescent="0.25">
      <c r="B40" s="2" t="s">
        <v>50</v>
      </c>
      <c r="C40" s="29">
        <f>G82</f>
        <v>5025</v>
      </c>
      <c r="E40" s="11" t="s">
        <v>50</v>
      </c>
      <c r="F40" s="20">
        <f>F38+F39</f>
        <v>0</v>
      </c>
      <c r="G40" s="6"/>
      <c r="H40" s="20">
        <f t="shared" si="0"/>
        <v>5025</v>
      </c>
      <c r="I40" s="37"/>
      <c r="J40" s="37"/>
    </row>
    <row r="41" spans="2:18" x14ac:dyDescent="0.25">
      <c r="G41" s="6"/>
      <c r="I41" s="37"/>
      <c r="J41" s="37"/>
    </row>
    <row r="42" spans="2:18" x14ac:dyDescent="0.25">
      <c r="B42" s="7" t="s">
        <v>52</v>
      </c>
      <c r="C42" s="8">
        <f>C84</f>
        <v>-1000</v>
      </c>
      <c r="E42" s="7" t="s">
        <v>52</v>
      </c>
      <c r="F42" s="8">
        <f>-E21</f>
        <v>-1000</v>
      </c>
      <c r="G42" s="6"/>
      <c r="H42" s="8">
        <f t="shared" si="0"/>
        <v>0</v>
      </c>
      <c r="I42" s="37"/>
      <c r="J42" s="37"/>
    </row>
    <row r="43" spans="2:18" x14ac:dyDescent="0.25">
      <c r="B43" s="7" t="s">
        <v>53</v>
      </c>
      <c r="C43" s="8">
        <f>C85</f>
        <v>0</v>
      </c>
      <c r="E43" s="7" t="s">
        <v>53</v>
      </c>
      <c r="F43" s="8">
        <f>-E22</f>
        <v>0</v>
      </c>
      <c r="G43" s="6"/>
      <c r="H43" s="8">
        <f t="shared" si="0"/>
        <v>0</v>
      </c>
      <c r="I43" s="37"/>
      <c r="J43" s="37"/>
    </row>
    <row r="44" spans="2:18" x14ac:dyDescent="0.25">
      <c r="B44" s="7" t="s">
        <v>28</v>
      </c>
      <c r="C44" s="8">
        <f>-E16*E17</f>
        <v>0</v>
      </c>
      <c r="E44" s="7" t="s">
        <v>28</v>
      </c>
      <c r="F44" s="8">
        <f>E16*-E17</f>
        <v>0</v>
      </c>
      <c r="G44" s="6"/>
      <c r="H44" s="8">
        <f t="shared" si="0"/>
        <v>0</v>
      </c>
      <c r="I44" s="37"/>
      <c r="J44" s="37"/>
    </row>
    <row r="45" spans="2:18" x14ac:dyDescent="0.25">
      <c r="B45" s="11" t="s">
        <v>66</v>
      </c>
      <c r="C45" s="20">
        <f>SUM(C42:C44)</f>
        <v>-1000</v>
      </c>
      <c r="E45" s="11" t="s">
        <v>66</v>
      </c>
      <c r="F45" s="20">
        <f>SUM(F42:F44)</f>
        <v>-1000</v>
      </c>
      <c r="H45" s="20">
        <f t="shared" si="0"/>
        <v>0</v>
      </c>
      <c r="I45" s="37"/>
      <c r="J45" s="39"/>
    </row>
    <row r="46" spans="2:18" x14ac:dyDescent="0.25">
      <c r="B46" s="3"/>
      <c r="C46" s="30"/>
      <c r="I46" s="37"/>
      <c r="J46" s="37"/>
    </row>
    <row r="47" spans="2:18" x14ac:dyDescent="0.25">
      <c r="B47" s="31" t="s">
        <v>73</v>
      </c>
      <c r="C47" s="32">
        <f>C40+C45</f>
        <v>4025</v>
      </c>
      <c r="E47" s="31" t="s">
        <v>73</v>
      </c>
      <c r="F47" s="32">
        <f>F40+F45</f>
        <v>-1000</v>
      </c>
      <c r="H47" s="32">
        <f t="shared" si="0"/>
        <v>5025</v>
      </c>
      <c r="I47" s="37"/>
      <c r="J47" s="37"/>
    </row>
    <row r="48" spans="2:18" x14ac:dyDescent="0.25">
      <c r="I48" s="37"/>
      <c r="J48" s="37"/>
    </row>
    <row r="49" spans="2:10" x14ac:dyDescent="0.25">
      <c r="B49" s="12" t="s">
        <v>67</v>
      </c>
      <c r="C49" s="8">
        <f>-$C$47*E28</f>
        <v>-1449</v>
      </c>
      <c r="E49" s="7" t="s">
        <v>82</v>
      </c>
      <c r="F49" s="8">
        <f>-F47*E25</f>
        <v>190</v>
      </c>
      <c r="G49" s="30"/>
      <c r="H49" s="8">
        <f t="shared" si="0"/>
        <v>-1639</v>
      </c>
      <c r="I49" s="37"/>
      <c r="J49" s="39"/>
    </row>
    <row r="50" spans="2:10" x14ac:dyDescent="0.25">
      <c r="G50" s="30"/>
      <c r="I50" s="37"/>
      <c r="J50" s="39"/>
    </row>
    <row r="51" spans="2:10" x14ac:dyDescent="0.25">
      <c r="B51" s="25" t="s">
        <v>74</v>
      </c>
      <c r="C51" s="20">
        <f>C47+C49</f>
        <v>2576</v>
      </c>
      <c r="E51" s="25" t="s">
        <v>74</v>
      </c>
      <c r="F51" s="20">
        <f>F47+F49</f>
        <v>-810</v>
      </c>
      <c r="H51" s="20">
        <f t="shared" si="0"/>
        <v>3386</v>
      </c>
      <c r="I51" s="37"/>
      <c r="J51" s="37"/>
    </row>
    <row r="52" spans="2:10" x14ac:dyDescent="0.25">
      <c r="G52" s="6"/>
      <c r="I52" s="37"/>
      <c r="J52" s="37"/>
    </row>
    <row r="53" spans="2:10" x14ac:dyDescent="0.25">
      <c r="B53" s="7" t="s">
        <v>31</v>
      </c>
      <c r="C53" s="8">
        <f>-E18</f>
        <v>0</v>
      </c>
      <c r="E53" s="7" t="s">
        <v>31</v>
      </c>
      <c r="F53" s="8">
        <f>-E18</f>
        <v>0</v>
      </c>
      <c r="G53" s="6"/>
      <c r="H53" s="8">
        <f t="shared" si="0"/>
        <v>0</v>
      </c>
      <c r="I53" s="37"/>
      <c r="J53" s="37"/>
    </row>
    <row r="54" spans="2:10" x14ac:dyDescent="0.25">
      <c r="B54" s="7"/>
      <c r="C54" s="8"/>
      <c r="E54" s="7" t="s">
        <v>38</v>
      </c>
      <c r="F54" s="8">
        <f>-F51*E26</f>
        <v>198.45</v>
      </c>
      <c r="G54" s="6"/>
      <c r="H54" s="8">
        <f t="shared" si="0"/>
        <v>-198.45</v>
      </c>
      <c r="I54" s="37"/>
      <c r="J54" s="37"/>
    </row>
    <row r="55" spans="2:10" x14ac:dyDescent="0.25">
      <c r="B55" s="7"/>
      <c r="C55" s="8"/>
      <c r="E55" s="7" t="s">
        <v>35</v>
      </c>
      <c r="F55" s="8">
        <f>-E20</f>
        <v>0</v>
      </c>
      <c r="G55" s="6"/>
      <c r="H55" s="8">
        <f t="shared" si="0"/>
        <v>0</v>
      </c>
      <c r="I55" s="37"/>
      <c r="J55" s="37"/>
    </row>
    <row r="56" spans="2:10" x14ac:dyDescent="0.25">
      <c r="B56" s="31" t="s">
        <v>34</v>
      </c>
      <c r="C56" s="32">
        <f>C51+C53-C39</f>
        <v>2576</v>
      </c>
      <c r="E56" s="31" t="s">
        <v>34</v>
      </c>
      <c r="F56" s="32">
        <f>SUM(F51:F55)</f>
        <v>-611.54999999999995</v>
      </c>
      <c r="G56" s="30"/>
      <c r="H56" s="32">
        <f t="shared" si="0"/>
        <v>3187.55</v>
      </c>
      <c r="I56" s="37"/>
      <c r="J56" s="39"/>
    </row>
    <row r="57" spans="2:10" x14ac:dyDescent="0.25">
      <c r="D57" s="6"/>
      <c r="I57" s="37"/>
      <c r="J57" s="37"/>
    </row>
    <row r="58" spans="2:10" x14ac:dyDescent="0.25">
      <c r="B58" s="7" t="s">
        <v>33</v>
      </c>
      <c r="C58" s="8">
        <f>E13*E24</f>
        <v>3000</v>
      </c>
      <c r="E58" s="7" t="s">
        <v>33</v>
      </c>
      <c r="F58" s="46">
        <f>E13*E24</f>
        <v>3000</v>
      </c>
      <c r="G58" s="6"/>
      <c r="H58" s="46">
        <f t="shared" si="0"/>
        <v>0</v>
      </c>
      <c r="I58" s="37"/>
      <c r="J58" s="37"/>
    </row>
    <row r="59" spans="2:10" x14ac:dyDescent="0.25">
      <c r="B59" s="7" t="s">
        <v>75</v>
      </c>
      <c r="C59" s="8">
        <f>G95</f>
        <v>0</v>
      </c>
      <c r="E59" s="7" t="s">
        <v>75</v>
      </c>
      <c r="F59" s="46">
        <f>-E23</f>
        <v>0</v>
      </c>
      <c r="G59" s="6"/>
      <c r="H59" s="46">
        <f t="shared" si="0"/>
        <v>0</v>
      </c>
      <c r="I59" s="37"/>
      <c r="J59" s="37"/>
    </row>
    <row r="60" spans="2:10" x14ac:dyDescent="0.25">
      <c r="B60" s="7" t="s">
        <v>61</v>
      </c>
      <c r="C60" s="8">
        <f>C58+C59</f>
        <v>3000</v>
      </c>
      <c r="E60" s="7" t="str">
        <f>B60</f>
        <v>Netto waardestijging</v>
      </c>
      <c r="F60" s="46">
        <f>F58+F59</f>
        <v>3000</v>
      </c>
      <c r="H60" s="46">
        <f t="shared" si="0"/>
        <v>0</v>
      </c>
    </row>
    <row r="61" spans="2:10" x14ac:dyDescent="0.25">
      <c r="F61" s="47"/>
      <c r="G61" s="6"/>
      <c r="H61" s="47">
        <f t="shared" si="0"/>
        <v>0</v>
      </c>
    </row>
    <row r="62" spans="2:10" x14ac:dyDescent="0.25">
      <c r="B62" s="7" t="s">
        <v>62</v>
      </c>
      <c r="C62" s="8">
        <f>-C60*E28</f>
        <v>-1080</v>
      </c>
      <c r="E62" s="7" t="s">
        <v>83</v>
      </c>
      <c r="F62" s="46">
        <f>-F60*E25</f>
        <v>-570</v>
      </c>
      <c r="H62" s="46">
        <f t="shared" si="0"/>
        <v>-510</v>
      </c>
    </row>
    <row r="63" spans="2:10" x14ac:dyDescent="0.25">
      <c r="B63" s="7"/>
      <c r="C63" s="8"/>
      <c r="E63" s="7" t="s">
        <v>84</v>
      </c>
      <c r="F63" s="46">
        <f>-(F60+F62)*E26</f>
        <v>-595.35</v>
      </c>
      <c r="G63" s="6"/>
      <c r="H63" s="46">
        <f t="shared" si="0"/>
        <v>595.35</v>
      </c>
    </row>
    <row r="64" spans="2:10" x14ac:dyDescent="0.25">
      <c r="B64" s="31" t="s">
        <v>77</v>
      </c>
      <c r="C64" s="32">
        <f>C60+C62</f>
        <v>1920</v>
      </c>
      <c r="E64" s="31" t="s">
        <v>77</v>
      </c>
      <c r="F64" s="32">
        <f>F60+F62+F63</f>
        <v>1834.65</v>
      </c>
      <c r="G64" s="6"/>
      <c r="H64" s="5">
        <f t="shared" si="0"/>
        <v>85.349999999999909</v>
      </c>
    </row>
    <row r="65" spans="2:18" x14ac:dyDescent="0.25">
      <c r="G65" s="6"/>
    </row>
    <row r="66" spans="2:18" x14ac:dyDescent="0.25">
      <c r="G66" s="6"/>
    </row>
    <row r="67" spans="2:18" ht="15" customHeight="1" x14ac:dyDescent="0.25">
      <c r="B67" s="31" t="s">
        <v>78</v>
      </c>
      <c r="C67" s="32">
        <f>C56+C64</f>
        <v>4496</v>
      </c>
      <c r="D67" s="6"/>
      <c r="E67" s="31" t="s">
        <v>78</v>
      </c>
      <c r="F67" s="32">
        <f>F56+F64</f>
        <v>1223.1000000000001</v>
      </c>
      <c r="G67" s="6"/>
      <c r="H67" s="32">
        <f t="shared" si="0"/>
        <v>3272.8999999999996</v>
      </c>
      <c r="O67" s="6"/>
      <c r="R67" s="6"/>
    </row>
    <row r="68" spans="2:18" x14ac:dyDescent="0.25">
      <c r="F68" s="3"/>
      <c r="G68" s="30"/>
      <c r="H68" s="30"/>
      <c r="J68" s="30"/>
    </row>
    <row r="69" spans="2:18" x14ac:dyDescent="0.25">
      <c r="H69" s="6"/>
    </row>
    <row r="73" spans="2:18" ht="24" x14ac:dyDescent="0.25">
      <c r="B73" s="65" t="s">
        <v>87</v>
      </c>
      <c r="C73" s="66"/>
      <c r="D73" s="66"/>
      <c r="E73" s="66"/>
      <c r="F73" s="49"/>
      <c r="G73" s="49"/>
    </row>
    <row r="75" spans="2:18" x14ac:dyDescent="0.25">
      <c r="B75" t="s">
        <v>88</v>
      </c>
    </row>
    <row r="77" spans="2:18" x14ac:dyDescent="0.25">
      <c r="B77" s="2"/>
      <c r="C77" s="29" t="s">
        <v>68</v>
      </c>
      <c r="D77" s="2" t="s">
        <v>69</v>
      </c>
      <c r="E77" s="2" t="s">
        <v>70</v>
      </c>
      <c r="G77" s="2" t="s">
        <v>72</v>
      </c>
    </row>
    <row r="78" spans="2:18" x14ac:dyDescent="0.25">
      <c r="B78" s="2"/>
      <c r="C78" s="2" t="s">
        <v>51</v>
      </c>
      <c r="D78" s="2" t="s">
        <v>46</v>
      </c>
      <c r="E78" s="29" t="s">
        <v>45</v>
      </c>
      <c r="G78" s="29" t="str">
        <f>E14</f>
        <v>Minder dan 90% verhuurd</v>
      </c>
    </row>
    <row r="79" spans="2:18" x14ac:dyDescent="0.25">
      <c r="B79" s="2"/>
      <c r="C79" s="2"/>
      <c r="D79" s="2" t="s">
        <v>49</v>
      </c>
      <c r="E79" s="29" t="s">
        <v>44</v>
      </c>
      <c r="G79" s="29"/>
    </row>
    <row r="80" spans="2:18" x14ac:dyDescent="0.25">
      <c r="B80" s="40" t="s">
        <v>30</v>
      </c>
      <c r="C80" s="41"/>
      <c r="D80" s="41"/>
      <c r="E80" s="41">
        <f>E19</f>
        <v>0</v>
      </c>
      <c r="F80" s="6"/>
      <c r="G80" s="8">
        <f>IF($E$14="Alleen eigen gebruik",C80,(IF($E$14="Meer dan 90% verhuurd",E80,D80)))</f>
        <v>0</v>
      </c>
    </row>
    <row r="81" spans="2:7" x14ac:dyDescent="0.25">
      <c r="B81" s="7" t="s">
        <v>48</v>
      </c>
      <c r="C81" s="42">
        <f>E13*E27</f>
        <v>5025</v>
      </c>
      <c r="D81" s="42"/>
      <c r="E81" s="42"/>
      <c r="F81" s="6"/>
      <c r="G81" s="8">
        <f>IF($E$14="Alleen eigen gebruik",C81,(IF($E$14="Meer dan 90% verhuurd",E81,D81)))</f>
        <v>0</v>
      </c>
    </row>
    <row r="82" spans="2:7" x14ac:dyDescent="0.25">
      <c r="B82" s="11" t="s">
        <v>50</v>
      </c>
      <c r="C82" s="44">
        <f t="shared" ref="C82" si="1">SUM(C80:C81)</f>
        <v>5025</v>
      </c>
      <c r="D82" s="44">
        <f>MAX(E82,C82)</f>
        <v>5025</v>
      </c>
      <c r="E82" s="44">
        <f>SUM(E80:E81)</f>
        <v>0</v>
      </c>
      <c r="F82" s="6"/>
      <c r="G82" s="20">
        <f>IF($E$14="Alleen eigen gebruik",C82,(IF($E$14="Meer dan 90% verhuurd",E82,D82)))</f>
        <v>5025</v>
      </c>
    </row>
    <row r="83" spans="2:7" x14ac:dyDescent="0.25">
      <c r="C83" s="43"/>
      <c r="D83" s="43"/>
      <c r="E83" s="43"/>
      <c r="F83" s="6"/>
      <c r="G83" s="6"/>
    </row>
    <row r="84" spans="2:7" x14ac:dyDescent="0.25">
      <c r="B84" s="7" t="s">
        <v>52</v>
      </c>
      <c r="C84" s="8">
        <f>-$E$21</f>
        <v>-1000</v>
      </c>
      <c r="D84" s="8">
        <f t="shared" ref="D84:E84" si="2">-$E$21</f>
        <v>-1000</v>
      </c>
      <c r="E84" s="8">
        <f t="shared" si="2"/>
        <v>-1000</v>
      </c>
      <c r="F84" s="6"/>
      <c r="G84" s="8">
        <f>C84</f>
        <v>-1000</v>
      </c>
    </row>
    <row r="85" spans="2:7" x14ac:dyDescent="0.25">
      <c r="B85" s="7" t="s">
        <v>53</v>
      </c>
      <c r="C85" s="8">
        <f>-$E$22</f>
        <v>0</v>
      </c>
      <c r="D85" s="8">
        <f t="shared" ref="D85:E85" si="3">-$E$22</f>
        <v>0</v>
      </c>
      <c r="E85" s="8">
        <f t="shared" si="3"/>
        <v>0</v>
      </c>
      <c r="F85" s="6"/>
      <c r="G85" s="8">
        <f>C85</f>
        <v>0</v>
      </c>
    </row>
    <row r="86" spans="2:7" x14ac:dyDescent="0.25">
      <c r="B86" s="7" t="s">
        <v>54</v>
      </c>
      <c r="C86" s="8">
        <f>-$E$17*$E$16</f>
        <v>0</v>
      </c>
      <c r="D86" s="8">
        <f t="shared" ref="D86:E86" si="4">-$E$17*$E$16</f>
        <v>0</v>
      </c>
      <c r="E86" s="8">
        <f t="shared" si="4"/>
        <v>0</v>
      </c>
      <c r="F86" s="6"/>
      <c r="G86" s="8">
        <f>C86</f>
        <v>0</v>
      </c>
    </row>
    <row r="87" spans="2:7" x14ac:dyDescent="0.25">
      <c r="B87" s="11" t="s">
        <v>66</v>
      </c>
      <c r="C87" s="20">
        <f>SUM(C84:C86)</f>
        <v>-1000</v>
      </c>
      <c r="D87" s="20">
        <f t="shared" ref="D87:E87" si="5">SUM(D84:D86)</f>
        <v>-1000</v>
      </c>
      <c r="E87" s="20">
        <f t="shared" si="5"/>
        <v>-1000</v>
      </c>
      <c r="F87" s="45"/>
      <c r="G87" s="20">
        <f>C87</f>
        <v>-1000</v>
      </c>
    </row>
    <row r="88" spans="2:7" x14ac:dyDescent="0.25">
      <c r="D88" s="6"/>
      <c r="E88" s="6"/>
      <c r="F88" s="6"/>
      <c r="G88" s="6"/>
    </row>
    <row r="89" spans="2:7" x14ac:dyDescent="0.25">
      <c r="B89" s="31" t="s">
        <v>55</v>
      </c>
      <c r="C89" s="32">
        <f>C87+C82</f>
        <v>4025</v>
      </c>
      <c r="D89" s="32">
        <f t="shared" ref="D89:E89" si="6">D87+D82</f>
        <v>4025</v>
      </c>
      <c r="E89" s="32">
        <f t="shared" si="6"/>
        <v>-1000</v>
      </c>
      <c r="F89" s="6"/>
      <c r="G89" s="32">
        <f>G82+G87</f>
        <v>4025</v>
      </c>
    </row>
    <row r="90" spans="2:7" x14ac:dyDescent="0.25">
      <c r="D90" s="6"/>
      <c r="E90" s="6"/>
      <c r="F90" s="6"/>
      <c r="G90" s="6"/>
    </row>
    <row r="91" spans="2:7" x14ac:dyDescent="0.25">
      <c r="B91" s="7" t="s">
        <v>58</v>
      </c>
      <c r="C91" s="8">
        <f>C89*$E$28</f>
        <v>1449</v>
      </c>
      <c r="D91" s="8">
        <f t="shared" ref="D91:E91" si="7">D89*$E$28</f>
        <v>1449</v>
      </c>
      <c r="E91" s="8">
        <f t="shared" si="7"/>
        <v>-360</v>
      </c>
      <c r="F91" s="6"/>
      <c r="G91" s="8">
        <f>G89*E28</f>
        <v>1449</v>
      </c>
    </row>
    <row r="92" spans="2:7" x14ac:dyDescent="0.25">
      <c r="D92" s="6"/>
      <c r="E92" s="6"/>
      <c r="F92" s="6"/>
      <c r="G92" s="6"/>
    </row>
    <row r="93" spans="2:7" x14ac:dyDescent="0.25">
      <c r="D93" s="6"/>
      <c r="E93" s="6"/>
      <c r="F93" s="6"/>
      <c r="G93" s="6"/>
    </row>
    <row r="94" spans="2:7" x14ac:dyDescent="0.25">
      <c r="B94" s="7" t="s">
        <v>33</v>
      </c>
      <c r="C94" s="8">
        <f>$E$13*$E$24</f>
        <v>3000</v>
      </c>
      <c r="D94" s="8">
        <f t="shared" ref="D94:E94" si="8">$E$13*$E$24</f>
        <v>3000</v>
      </c>
      <c r="E94" s="8">
        <f t="shared" si="8"/>
        <v>3000</v>
      </c>
      <c r="F94" s="6"/>
      <c r="G94" s="8">
        <f>C94</f>
        <v>3000</v>
      </c>
    </row>
    <row r="95" spans="2:7" x14ac:dyDescent="0.25">
      <c r="B95" s="7" t="s">
        <v>60</v>
      </c>
      <c r="C95" s="8">
        <f>-$E$23</f>
        <v>0</v>
      </c>
      <c r="D95" s="8">
        <f t="shared" ref="D95:E95" si="9">-$E$23</f>
        <v>0</v>
      </c>
      <c r="E95" s="8">
        <f t="shared" si="9"/>
        <v>0</v>
      </c>
      <c r="F95" s="6"/>
      <c r="G95" s="8">
        <f>C95</f>
        <v>0</v>
      </c>
    </row>
    <row r="96" spans="2:7" x14ac:dyDescent="0.25">
      <c r="B96" s="7" t="s">
        <v>61</v>
      </c>
      <c r="C96" s="8">
        <f>C94+C95</f>
        <v>3000</v>
      </c>
      <c r="D96" s="8">
        <f t="shared" ref="D96:E96" si="10">D94+D95</f>
        <v>3000</v>
      </c>
      <c r="E96" s="8">
        <f t="shared" si="10"/>
        <v>3000</v>
      </c>
      <c r="F96" s="6"/>
      <c r="G96" s="8">
        <f>G95</f>
        <v>0</v>
      </c>
    </row>
    <row r="97" spans="2:7" x14ac:dyDescent="0.25">
      <c r="D97" s="6"/>
      <c r="E97" s="6"/>
      <c r="F97" s="6"/>
      <c r="G97" s="6"/>
    </row>
    <row r="98" spans="2:7" x14ac:dyDescent="0.25">
      <c r="B98" s="7" t="s">
        <v>62</v>
      </c>
      <c r="C98" s="8">
        <f>C96*$E$28</f>
        <v>1080</v>
      </c>
      <c r="D98" s="8">
        <f t="shared" ref="D98:E98" si="11">D96*$E$28</f>
        <v>1080</v>
      </c>
      <c r="E98" s="8">
        <f t="shared" si="11"/>
        <v>1080</v>
      </c>
      <c r="F98" s="6"/>
      <c r="G98" s="8">
        <f>G96*E28</f>
        <v>0</v>
      </c>
    </row>
    <row r="99" spans="2:7" x14ac:dyDescent="0.25">
      <c r="D99" s="6"/>
      <c r="E99" s="6"/>
      <c r="F99" s="6"/>
      <c r="G99" s="6"/>
    </row>
    <row r="100" spans="2:7" x14ac:dyDescent="0.25">
      <c r="D100" s="6"/>
      <c r="E100" s="6"/>
      <c r="F100" s="6"/>
      <c r="G100" s="6"/>
    </row>
    <row r="101" spans="2:7" x14ac:dyDescent="0.25">
      <c r="D101" s="6"/>
      <c r="E101" s="6"/>
      <c r="F101" s="6"/>
      <c r="G101" s="6"/>
    </row>
    <row r="102" spans="2:7" x14ac:dyDescent="0.25">
      <c r="D102" s="6"/>
      <c r="E102" s="6"/>
      <c r="F102" s="6"/>
      <c r="G102" s="6"/>
    </row>
    <row r="103" spans="2:7" x14ac:dyDescent="0.25">
      <c r="D103" s="6"/>
      <c r="E103" s="6"/>
      <c r="F103" s="6"/>
      <c r="G103" s="6"/>
    </row>
    <row r="104" spans="2:7" x14ac:dyDescent="0.25">
      <c r="D104" s="6"/>
      <c r="E104" s="6"/>
      <c r="F104" s="6"/>
      <c r="G104" s="6"/>
    </row>
    <row r="105" spans="2:7" x14ac:dyDescent="0.25">
      <c r="D105" s="6"/>
      <c r="E105" s="6"/>
      <c r="F105" s="6"/>
      <c r="G105" s="6"/>
    </row>
    <row r="106" spans="2:7" x14ac:dyDescent="0.25">
      <c r="D106" s="6"/>
      <c r="E106" s="6"/>
      <c r="F106" s="6"/>
      <c r="G106" s="6"/>
    </row>
  </sheetData>
  <sheetProtection algorithmName="SHA-512" hashValue="wxkppUGQ7NARB74Qbd83GUbwHGwCMOg6rkSaLQp4iOpKObm8e3ChasywDpGGZKOiA7X1idVXxQNaNFbAdgTrdA==" saltValue="wPwaUQY18+KtNPeXPxskTA==" spinCount="100000" sheet="1" objects="1" scenarios="1"/>
  <mergeCells count="4">
    <mergeCell ref="E37:F37"/>
    <mergeCell ref="B34:F34"/>
    <mergeCell ref="B37:C37"/>
    <mergeCell ref="B73:E73"/>
  </mergeCells>
  <conditionalFormatting sqref="G27:G33">
    <cfRule type="expression" dxfId="0" priority="3">
      <formula>Vermogen_Specificeren="nee"</formula>
    </cfRule>
  </conditionalFormatting>
  <dataValidations xWindow="949" yWindow="645" count="1">
    <dataValidation type="list" allowBlank="1" showInputMessage="1" showErrorMessage="1" sqref="C2" xr:uid="{8CBDECB8-17F0-47B7-A07F-3115CBCCF6CC}">
      <formula1>"ja,nee"</formula1>
    </dataValidation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949" yWindow="645" count="3">
        <x14:dataValidation type="list" allowBlank="1" showInputMessage="1" showErrorMessage="1" xr:uid="{1F2AE20C-A106-4C7D-967C-6CCFAE9ED1E5}">
          <x14:formula1>
            <xm:f>Blad1!$D$8:$D$9</xm:f>
          </x14:formula1>
          <xm:sqref>E25</xm:sqref>
        </x14:dataValidation>
        <x14:dataValidation type="list" allowBlank="1" showInputMessage="1" showErrorMessage="1" xr:uid="{9E1E87B5-35BC-42AA-8D0A-9F310846BA4A}">
          <x14:formula1>
            <xm:f>Blad1!$F$8:$F$9</xm:f>
          </x14:formula1>
          <xm:sqref>E26</xm:sqref>
        </x14:dataValidation>
        <x14:dataValidation type="list" allowBlank="1" showInputMessage="1" showErrorMessage="1" xr:uid="{10668AB5-CEAC-40D1-864E-C2EE6E36DB19}">
          <x14:formula1>
            <xm:f>Blad3!$A$1:$A$3</xm:f>
          </x14:formula1>
          <xm:sqref>E14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B1272-FC87-4ED7-98C2-FC62745EABD6}">
  <dimension ref="A1:A3"/>
  <sheetViews>
    <sheetView zoomScale="160" zoomScaleNormal="160" workbookViewId="0">
      <selection activeCell="C14" sqref="C14"/>
    </sheetView>
  </sheetViews>
  <sheetFormatPr defaultRowHeight="15" x14ac:dyDescent="0.25"/>
  <sheetData>
    <row r="1" spans="1:1" x14ac:dyDescent="0.25">
      <c r="A1" t="s">
        <v>71</v>
      </c>
    </row>
    <row r="2" spans="1:1" x14ac:dyDescent="0.25">
      <c r="A2" t="s">
        <v>49</v>
      </c>
    </row>
    <row r="3" spans="1:1" x14ac:dyDescent="0.25">
      <c r="A3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A2858-8551-4175-B55C-B79BA8AFA85E}">
  <dimension ref="D8:F9"/>
  <sheetViews>
    <sheetView zoomScale="160" zoomScaleNormal="160" workbookViewId="0">
      <selection activeCell="F10" sqref="F10"/>
    </sheetView>
  </sheetViews>
  <sheetFormatPr defaultRowHeight="15" x14ac:dyDescent="0.25"/>
  <sheetData>
    <row r="8" spans="4:6" x14ac:dyDescent="0.25">
      <c r="D8" s="23">
        <v>0.19</v>
      </c>
      <c r="F8" s="18">
        <v>0.245</v>
      </c>
    </row>
    <row r="9" spans="4:6" x14ac:dyDescent="0.25">
      <c r="D9" s="23">
        <v>0.25800000000000001</v>
      </c>
      <c r="F9" s="9">
        <v>0.31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BCDCB-22E3-423E-B636-74237586E9FC}">
  <dimension ref="A1:A2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17</v>
      </c>
    </row>
    <row r="2" spans="1:1" x14ac:dyDescent="0.25">
      <c r="A2" t="s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FC089-BB05-49F3-92F6-DF31D2F9B4D9}">
  <dimension ref="D1:N11"/>
  <sheetViews>
    <sheetView zoomScale="160" zoomScaleNormal="160" workbookViewId="0">
      <selection activeCell="X2" sqref="O1:X2"/>
    </sheetView>
  </sheetViews>
  <sheetFormatPr defaultRowHeight="15" x14ac:dyDescent="0.25"/>
  <cols>
    <col min="6" max="6" width="17.28515625" customWidth="1"/>
  </cols>
  <sheetData>
    <row r="1" spans="4:14" x14ac:dyDescent="0.25">
      <c r="F1" t="s">
        <v>24</v>
      </c>
      <c r="L1" t="s">
        <v>25</v>
      </c>
    </row>
    <row r="3" spans="4:14" x14ac:dyDescent="0.25">
      <c r="G3" t="s">
        <v>20</v>
      </c>
      <c r="H3" t="s">
        <v>21</v>
      </c>
      <c r="M3" t="s">
        <v>20</v>
      </c>
      <c r="N3" t="s">
        <v>21</v>
      </c>
    </row>
    <row r="4" spans="4:14" x14ac:dyDescent="0.25">
      <c r="D4" t="s">
        <v>19</v>
      </c>
      <c r="F4" t="s">
        <v>7</v>
      </c>
      <c r="G4" t="e">
        <f>Rekentool!#REF!</f>
        <v>#REF!</v>
      </c>
      <c r="H4" t="e">
        <f>G4</f>
        <v>#REF!</v>
      </c>
      <c r="L4" t="s">
        <v>7</v>
      </c>
      <c r="M4" t="e">
        <f>Rekentool!#REF!</f>
        <v>#REF!</v>
      </c>
      <c r="N4" t="e">
        <f>M4</f>
        <v>#REF!</v>
      </c>
    </row>
    <row r="5" spans="4:14" x14ac:dyDescent="0.25">
      <c r="F5" t="s">
        <v>22</v>
      </c>
      <c r="G5" t="e">
        <f>MIN(Rekentool!#REF!,G4)</f>
        <v>#REF!</v>
      </c>
      <c r="H5" t="e">
        <f>MIN(Rekentool!#REF!,H4)</f>
        <v>#REF!</v>
      </c>
      <c r="L5" t="s">
        <v>22</v>
      </c>
      <c r="M5" t="e">
        <f>MIN(Rekentool!#REF!,M4)</f>
        <v>#REF!</v>
      </c>
      <c r="N5" t="e">
        <f>MIN(Rekentool!#REF!,N4)</f>
        <v>#REF!</v>
      </c>
    </row>
    <row r="6" spans="4:14" x14ac:dyDescent="0.25">
      <c r="F6" t="s">
        <v>23</v>
      </c>
      <c r="G6" t="e">
        <f>MAX(,(G4-G5),0)</f>
        <v>#REF!</v>
      </c>
      <c r="H6" t="e">
        <f>MAX(,(H4-H5),0)</f>
        <v>#REF!</v>
      </c>
      <c r="L6" t="s">
        <v>23</v>
      </c>
      <c r="M6" t="e">
        <f>MAX((M4-M5),0)</f>
        <v>#REF!</v>
      </c>
      <c r="N6" t="e">
        <f>MAX((N4-N5),0)</f>
        <v>#REF!</v>
      </c>
    </row>
    <row r="8" spans="4:14" x14ac:dyDescent="0.25">
      <c r="E8" s="18">
        <v>0.245</v>
      </c>
      <c r="G8" t="e">
        <f>G5*E8</f>
        <v>#REF!</v>
      </c>
      <c r="H8" t="e">
        <f>H5*E8</f>
        <v>#REF!</v>
      </c>
      <c r="K8" s="18">
        <v>0.245</v>
      </c>
      <c r="M8" t="e">
        <f>M5*K8</f>
        <v>#REF!</v>
      </c>
      <c r="N8" t="e">
        <f>N5*K8</f>
        <v>#REF!</v>
      </c>
    </row>
    <row r="9" spans="4:14" x14ac:dyDescent="0.25">
      <c r="E9" s="9">
        <v>0.31</v>
      </c>
      <c r="G9" t="e">
        <f>G6*E9</f>
        <v>#REF!</v>
      </c>
      <c r="H9" t="e">
        <f>H6*E9</f>
        <v>#REF!</v>
      </c>
      <c r="K9" s="9">
        <v>0.31</v>
      </c>
      <c r="M9" t="e">
        <f>M6*K9</f>
        <v>#REF!</v>
      </c>
      <c r="N9" t="e">
        <f>N6*K9</f>
        <v>#REF!</v>
      </c>
    </row>
    <row r="11" spans="4:14" x14ac:dyDescent="0.25">
      <c r="G11" t="e">
        <f>SUM(G8:G9)</f>
        <v>#REF!</v>
      </c>
      <c r="H11" t="e">
        <f>SUM(H8:H9)</f>
        <v>#REF!</v>
      </c>
      <c r="M11" t="e">
        <f>SUM(M8:M9)</f>
        <v>#REF!</v>
      </c>
      <c r="N11" t="e">
        <f>SUM(N8:N9)</f>
        <v>#REF!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4F140-8501-47E2-B206-260CB4291328}">
  <dimension ref="B4:H17"/>
  <sheetViews>
    <sheetView zoomScale="145" zoomScaleNormal="145" workbookViewId="0">
      <selection activeCell="X2" sqref="O1:X2"/>
    </sheetView>
  </sheetViews>
  <sheetFormatPr defaultRowHeight="15" x14ac:dyDescent="0.25"/>
  <cols>
    <col min="2" max="8" width="10.7109375" customWidth="1"/>
  </cols>
  <sheetData>
    <row r="4" spans="2:8" ht="24" x14ac:dyDescent="0.4">
      <c r="B4" s="67" t="s">
        <v>0</v>
      </c>
      <c r="C4" s="68"/>
    </row>
    <row r="12" spans="2:8" ht="15.75" x14ac:dyDescent="0.25">
      <c r="B12" s="69" t="s">
        <v>5</v>
      </c>
      <c r="C12" s="70"/>
      <c r="D12" s="70"/>
      <c r="F12" s="69" t="s">
        <v>4</v>
      </c>
      <c r="G12" s="70"/>
      <c r="H12" s="70"/>
    </row>
    <row r="14" spans="2:8" x14ac:dyDescent="0.25">
      <c r="B14" s="11" t="s">
        <v>1</v>
      </c>
      <c r="C14" s="11" t="s">
        <v>2</v>
      </c>
      <c r="D14" s="11" t="s">
        <v>3</v>
      </c>
      <c r="F14" s="11" t="s">
        <v>1</v>
      </c>
      <c r="G14" s="11" t="s">
        <v>2</v>
      </c>
      <c r="H14" s="11" t="s">
        <v>3</v>
      </c>
    </row>
    <row r="15" spans="2:8" x14ac:dyDescent="0.25">
      <c r="B15" s="8">
        <v>0</v>
      </c>
      <c r="C15" s="8">
        <v>25490</v>
      </c>
      <c r="D15" s="10">
        <v>0</v>
      </c>
      <c r="F15" s="8">
        <v>0</v>
      </c>
      <c r="G15" s="8">
        <v>6713</v>
      </c>
      <c r="H15" s="10">
        <v>0</v>
      </c>
    </row>
    <row r="16" spans="2:8" x14ac:dyDescent="0.25">
      <c r="B16" s="8">
        <v>25490</v>
      </c>
      <c r="C16" s="8">
        <f>B16+154197</f>
        <v>179687</v>
      </c>
      <c r="D16" s="10">
        <v>0.1</v>
      </c>
      <c r="F16" s="8">
        <f>G15</f>
        <v>6713</v>
      </c>
      <c r="G16" s="8">
        <f>F16+154197</f>
        <v>160910</v>
      </c>
      <c r="H16" s="10">
        <v>0.1</v>
      </c>
    </row>
    <row r="17" spans="2:8" x14ac:dyDescent="0.25">
      <c r="B17" s="8">
        <f>C16</f>
        <v>179687</v>
      </c>
      <c r="C17" s="8"/>
      <c r="D17" s="10">
        <v>0.2</v>
      </c>
      <c r="F17" s="8">
        <f>G16</f>
        <v>160910</v>
      </c>
      <c r="G17" s="8"/>
      <c r="H17" s="10">
        <v>0.2</v>
      </c>
    </row>
  </sheetData>
  <mergeCells count="3">
    <mergeCell ref="B4:C4"/>
    <mergeCell ref="B12:D12"/>
    <mergeCell ref="F12:H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D0930-A506-4DA2-B2BE-4D9753B964AB}">
  <dimension ref="C6:P26"/>
  <sheetViews>
    <sheetView topLeftCell="A7" zoomScale="160" zoomScaleNormal="160" workbookViewId="0">
      <selection activeCell="X2" sqref="O1:X2"/>
    </sheetView>
  </sheetViews>
  <sheetFormatPr defaultRowHeight="15" x14ac:dyDescent="0.25"/>
  <cols>
    <col min="7" max="7" width="11.28515625" bestFit="1" customWidth="1"/>
    <col min="8" max="8" width="10.140625" bestFit="1" customWidth="1"/>
  </cols>
  <sheetData>
    <row r="6" spans="3:16" x14ac:dyDescent="0.25">
      <c r="D6" t="s">
        <v>8</v>
      </c>
      <c r="K6" t="s">
        <v>11</v>
      </c>
    </row>
    <row r="8" spans="3:16" x14ac:dyDescent="0.25">
      <c r="D8" t="e">
        <f>Rekentool!#REF!</f>
        <v>#REF!</v>
      </c>
      <c r="K8" t="s">
        <v>12</v>
      </c>
      <c r="L8" t="e">
        <f>Rekentool!#REF!</f>
        <v>#REF!</v>
      </c>
    </row>
    <row r="9" spans="3:16" x14ac:dyDescent="0.25">
      <c r="K9" t="s">
        <v>13</v>
      </c>
      <c r="L9" t="e">
        <f>Rekentool!#REF!</f>
        <v>#REF!</v>
      </c>
    </row>
    <row r="11" spans="3:16" ht="15.75" x14ac:dyDescent="0.25">
      <c r="C11" s="69" t="s">
        <v>5</v>
      </c>
      <c r="D11" s="70"/>
      <c r="E11" s="70"/>
      <c r="K11" s="69" t="s">
        <v>5</v>
      </c>
      <c r="L11" s="70"/>
      <c r="M11" s="70"/>
    </row>
    <row r="13" spans="3:16" x14ac:dyDescent="0.25">
      <c r="C13" s="11" t="s">
        <v>1</v>
      </c>
      <c r="D13" s="11" t="s">
        <v>2</v>
      </c>
      <c r="E13" s="11" t="s">
        <v>3</v>
      </c>
      <c r="G13" s="2" t="s">
        <v>6</v>
      </c>
      <c r="H13" s="2" t="s">
        <v>9</v>
      </c>
      <c r="K13" s="11" t="s">
        <v>1</v>
      </c>
      <c r="L13" s="11" t="s">
        <v>2</v>
      </c>
      <c r="M13" s="11" t="s">
        <v>3</v>
      </c>
      <c r="O13" s="2" t="s">
        <v>6</v>
      </c>
      <c r="P13" s="2" t="s">
        <v>9</v>
      </c>
    </row>
    <row r="14" spans="3:16" x14ac:dyDescent="0.25">
      <c r="C14" s="8">
        <v>0</v>
      </c>
      <c r="D14" s="8">
        <v>25490</v>
      </c>
      <c r="E14" s="10">
        <v>0</v>
      </c>
      <c r="G14" s="6" t="e">
        <f>IF(D8&lt;D14,D8,D14)</f>
        <v>#REF!</v>
      </c>
      <c r="H14" s="6" t="e">
        <f>G14*E14</f>
        <v>#REF!</v>
      </c>
      <c r="K14" s="8">
        <v>0</v>
      </c>
      <c r="L14" s="8">
        <v>25490</v>
      </c>
      <c r="M14" s="10">
        <v>0</v>
      </c>
      <c r="O14" s="6" t="e">
        <f>IF(L8&lt;L14,L8,L14)</f>
        <v>#REF!</v>
      </c>
      <c r="P14" s="6" t="e">
        <f>O14*M14</f>
        <v>#REF!</v>
      </c>
    </row>
    <row r="15" spans="3:16" x14ac:dyDescent="0.25">
      <c r="C15" s="8">
        <v>25490</v>
      </c>
      <c r="D15" s="8">
        <f>C15+154197</f>
        <v>179687</v>
      </c>
      <c r="E15" s="10">
        <v>0.1</v>
      </c>
      <c r="G15" s="6" t="e">
        <f>D8-G16-G14</f>
        <v>#REF!</v>
      </c>
      <c r="H15" s="6" t="e">
        <f>E15*G15</f>
        <v>#REF!</v>
      </c>
      <c r="K15" s="8">
        <v>25490</v>
      </c>
      <c r="L15" s="8">
        <f>K15+154197</f>
        <v>179687</v>
      </c>
      <c r="M15" s="10">
        <v>0.1</v>
      </c>
      <c r="O15" s="6" t="e">
        <f>L8-O16-O14</f>
        <v>#REF!</v>
      </c>
      <c r="P15" s="6" t="e">
        <f>M15*O15</f>
        <v>#REF!</v>
      </c>
    </row>
    <row r="16" spans="3:16" x14ac:dyDescent="0.25">
      <c r="C16" s="8">
        <f>D15</f>
        <v>179687</v>
      </c>
      <c r="D16" s="8"/>
      <c r="E16" s="10">
        <v>0.2</v>
      </c>
      <c r="G16" s="6" t="e">
        <f>IF(D8&lt;C16,0,D8-C16)</f>
        <v>#REF!</v>
      </c>
      <c r="H16" s="6" t="e">
        <f>E16*G16</f>
        <v>#REF!</v>
      </c>
      <c r="K16" s="8">
        <f>L15</f>
        <v>179687</v>
      </c>
      <c r="L16" s="8"/>
      <c r="M16" s="10">
        <v>0.2</v>
      </c>
      <c r="O16" s="6" t="e">
        <f>IF(L8&lt;K16,0,L8-K16)</f>
        <v>#REF!</v>
      </c>
      <c r="P16" s="6" t="e">
        <f>M16*O16</f>
        <v>#REF!</v>
      </c>
    </row>
    <row r="17" spans="7:16" x14ac:dyDescent="0.25">
      <c r="G17" s="6" t="e">
        <f>SUM(G14:G16)</f>
        <v>#REF!</v>
      </c>
      <c r="H17" s="6" t="e">
        <f>SUM(H14:H16)</f>
        <v>#REF!</v>
      </c>
      <c r="O17" s="6" t="e">
        <f>SUM(O14:O16)</f>
        <v>#REF!</v>
      </c>
      <c r="P17" s="6" t="e">
        <f>SUM(P14:P16)</f>
        <v>#REF!</v>
      </c>
    </row>
    <row r="19" spans="7:16" x14ac:dyDescent="0.25">
      <c r="G19" s="6"/>
    </row>
    <row r="20" spans="7:16" ht="15.75" x14ac:dyDescent="0.25">
      <c r="G20" s="6"/>
      <c r="K20" s="69" t="s">
        <v>10</v>
      </c>
      <c r="L20" s="70"/>
      <c r="M20" s="70"/>
    </row>
    <row r="22" spans="7:16" x14ac:dyDescent="0.25">
      <c r="K22" s="11" t="s">
        <v>1</v>
      </c>
      <c r="L22" s="11" t="s">
        <v>2</v>
      </c>
      <c r="M22" s="11" t="s">
        <v>3</v>
      </c>
      <c r="O22" s="2" t="s">
        <v>6</v>
      </c>
      <c r="P22" s="2" t="s">
        <v>9</v>
      </c>
    </row>
    <row r="23" spans="7:16" x14ac:dyDescent="0.25">
      <c r="K23" s="8">
        <v>0</v>
      </c>
      <c r="L23" s="8">
        <v>6713</v>
      </c>
      <c r="M23" s="10">
        <v>0</v>
      </c>
      <c r="O23" s="6" t="e">
        <f>IF(L9&lt;L23,L9,L23)</f>
        <v>#REF!</v>
      </c>
      <c r="P23" s="6" t="e">
        <f>O23*M23</f>
        <v>#REF!</v>
      </c>
    </row>
    <row r="24" spans="7:16" x14ac:dyDescent="0.25">
      <c r="K24" s="8">
        <v>6713</v>
      </c>
      <c r="L24" s="8">
        <v>160910</v>
      </c>
      <c r="M24" s="10">
        <v>0.1</v>
      </c>
      <c r="O24" s="6" t="e">
        <f>L9-O25-O23</f>
        <v>#REF!</v>
      </c>
      <c r="P24" s="6" t="e">
        <f>M24*O24</f>
        <v>#REF!</v>
      </c>
    </row>
    <row r="25" spans="7:16" x14ac:dyDescent="0.25">
      <c r="K25" s="8">
        <v>160910</v>
      </c>
      <c r="L25" s="8"/>
      <c r="M25" s="10">
        <v>0.2</v>
      </c>
      <c r="O25" s="6" t="e">
        <f>IF(L9&lt;K25,0,L9-K25)</f>
        <v>#REF!</v>
      </c>
      <c r="P25" s="6" t="e">
        <f>M25*O25</f>
        <v>#REF!</v>
      </c>
    </row>
    <row r="26" spans="7:16" x14ac:dyDescent="0.25">
      <c r="O26" s="6" t="e">
        <f>SUM(O23:O25)</f>
        <v>#REF!</v>
      </c>
      <c r="P26" s="6" t="e">
        <f>SUM(P23:P25)</f>
        <v>#REF!</v>
      </c>
    </row>
  </sheetData>
  <mergeCells count="3">
    <mergeCell ref="C11:E11"/>
    <mergeCell ref="K11:M11"/>
    <mergeCell ref="K20:M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</vt:i4>
      </vt:variant>
    </vt:vector>
  </HeadingPairs>
  <TitlesOfParts>
    <vt:vector size="7" baseType="lpstr">
      <vt:lpstr>Rekentool</vt:lpstr>
      <vt:lpstr>Blad3</vt:lpstr>
      <vt:lpstr>Blad1</vt:lpstr>
      <vt:lpstr>Blad2</vt:lpstr>
      <vt:lpstr>Dividend</vt:lpstr>
      <vt:lpstr>Tarieven erf en schenkbelasting</vt:lpstr>
      <vt:lpstr>Hulpberekening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Bogaerds</dc:creator>
  <cp:lastModifiedBy>David Bogaerds</cp:lastModifiedBy>
  <dcterms:created xsi:type="dcterms:W3CDTF">2025-03-11T07:50:17Z</dcterms:created>
  <dcterms:modified xsi:type="dcterms:W3CDTF">2026-02-11T10:19:21Z</dcterms:modified>
</cp:coreProperties>
</file>