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sonalwealthbv-my.sharepoint.com/personal/david_personalwealth_nl/Documents/Documenten/Linkedin Marketing/"/>
    </mc:Choice>
  </mc:AlternateContent>
  <xr:revisionPtr revIDLastSave="82" documentId="8_{E9141717-6103-452B-8C76-2EC008FF6F9F}" xr6:coauthVersionLast="47" xr6:coauthVersionMax="47" xr10:uidLastSave="{CE551EFC-581A-4B95-BF00-A92D56518E9E}"/>
  <workbookProtection workbookAlgorithmName="SHA-512" workbookHashValue="N6KFTC1QevDKCwBgUxI9qsKc5cVfOymcIM8ut4GTGyxmK6XoM5e7zuNuTyH5LiHBT9jhesgDutBs3Yh0vN+4FQ==" workbookSaltValue="T5rGX7boUS0b8gLdTzAxvg==" workbookSpinCount="100000" lockStructure="1"/>
  <bookViews>
    <workbookView xWindow="-103" yWindow="-103" windowWidth="29692" windowHeight="11829" xr2:uid="{2A6993C5-2C36-44EB-892B-8B83A29DA322}"/>
  </bookViews>
  <sheets>
    <sheet name="Box 3 berekening" sheetId="2" r:id="rId1"/>
    <sheet name="HV nieuw" sheetId="7" state="hidden" r:id="rId2"/>
    <sheet name="Belasting besparen" sheetId="1" r:id="rId3"/>
    <sheet name="Definities" sheetId="6" r:id="rId4"/>
    <sheet name="ja-nee" sheetId="3" state="hidden" r:id="rId5"/>
    <sheet name="Blad5" sheetId="5" state="hidden" r:id="rId6"/>
  </sheets>
  <calcPr calcId="191029" iterate="1" iterateDelta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2" l="1"/>
  <c r="E57" i="2"/>
  <c r="F15" i="7"/>
  <c r="D14" i="7"/>
  <c r="D13" i="7"/>
  <c r="D16" i="7" l="1"/>
  <c r="F6" i="7" l="1"/>
  <c r="C11" i="5"/>
  <c r="F33" i="1"/>
  <c r="D11" i="5" s="1"/>
  <c r="B79" i="2"/>
  <c r="E79" i="2" s="1"/>
  <c r="E62" i="2" s="1"/>
  <c r="B80" i="2"/>
  <c r="E80" i="2" s="1"/>
  <c r="B82" i="2"/>
  <c r="C8" i="5"/>
  <c r="E8" i="5" s="1"/>
  <c r="J22" i="2" s="1"/>
  <c r="C7" i="5"/>
  <c r="C6" i="5"/>
  <c r="F19" i="1"/>
  <c r="E24" i="2"/>
  <c r="E31" i="2" s="1"/>
  <c r="E82" i="2" l="1"/>
  <c r="E83" i="2" s="1"/>
  <c r="E52" i="2" s="1"/>
  <c r="E81" i="2"/>
  <c r="E53" i="2" s="1"/>
  <c r="E58" i="2"/>
  <c r="E59" i="2" s="1"/>
  <c r="E63" i="2" s="1"/>
  <c r="E66" i="2" s="1"/>
  <c r="D9" i="5"/>
  <c r="D6" i="5" s="1"/>
  <c r="E16" i="7"/>
  <c r="J79" i="2"/>
  <c r="J62" i="2" s="1"/>
  <c r="E11" i="5"/>
  <c r="J23" i="2" s="1"/>
  <c r="L22" i="2"/>
  <c r="C9" i="5"/>
  <c r="J80" i="2"/>
  <c r="E54" i="2" l="1"/>
  <c r="E69" i="2" s="1"/>
  <c r="E73" i="2" s="1"/>
  <c r="J82" i="2"/>
  <c r="J83" i="2" s="1"/>
  <c r="E13" i="7"/>
  <c r="F16" i="7"/>
  <c r="J81" i="2"/>
  <c r="L23" i="2"/>
  <c r="E6" i="5"/>
  <c r="J58" i="2"/>
  <c r="D7" i="5"/>
  <c r="E32" i="2" l="1"/>
  <c r="E33" i="2" s="1"/>
  <c r="E74" i="2"/>
  <c r="E14" i="7"/>
  <c r="F14" i="7" s="1"/>
  <c r="J21" i="2" s="1"/>
  <c r="F13" i="7"/>
  <c r="J20" i="2" s="1"/>
  <c r="L20" i="2" s="1"/>
  <c r="J53" i="2"/>
  <c r="E7" i="5"/>
  <c r="J51" i="2" l="1"/>
  <c r="J52" i="2"/>
  <c r="E9" i="5"/>
  <c r="L21" i="2"/>
  <c r="J24" i="2"/>
  <c r="J57" i="2"/>
  <c r="J59" i="2" s="1"/>
  <c r="J54" i="2" l="1"/>
  <c r="J31" i="2"/>
  <c r="L31" i="2" s="1"/>
  <c r="L24" i="2"/>
  <c r="J63" i="2"/>
  <c r="J66" i="2" s="1"/>
  <c r="J69" i="2" l="1"/>
  <c r="J73" i="2" s="1"/>
  <c r="J32" i="2" s="1"/>
  <c r="J74" i="2" l="1"/>
  <c r="J33" i="2"/>
  <c r="L32" i="2"/>
</calcChain>
</file>

<file path=xl/sharedStrings.xml><?xml version="1.0" encoding="utf-8"?>
<sst xmlns="http://schemas.openxmlformats.org/spreadsheetml/2006/main" count="198" uniqueCount="136">
  <si>
    <t>Banktegoeden</t>
  </si>
  <si>
    <t>Beleggingen en andere bezittingen (excl. Groen)</t>
  </si>
  <si>
    <t>Groene beleggingen en andere bezittingen</t>
  </si>
  <si>
    <t>Schulden</t>
  </si>
  <si>
    <t>Schulden drempel</t>
  </si>
  <si>
    <t>Netto schuld</t>
  </si>
  <si>
    <t>&lt;-- Vul in</t>
  </si>
  <si>
    <t>Jouw vermogen en schulden in box 3</t>
  </si>
  <si>
    <t>Vrijstellingen + schuldendrempel</t>
  </si>
  <si>
    <t>Fiscaal partner?</t>
  </si>
  <si>
    <t>Heffingsvrij vermogen</t>
  </si>
  <si>
    <t>Vrijstelling groene beleggingen</t>
  </si>
  <si>
    <t>Bereken het belastbaar rendement</t>
  </si>
  <si>
    <t>Beleggingen en andere bezittingen</t>
  </si>
  <si>
    <t>Bezittingen</t>
  </si>
  <si>
    <t>Netto vermogen (rendementsgrondslag)</t>
  </si>
  <si>
    <t>Bereken de grondslag sparen en beleggen</t>
  </si>
  <si>
    <t>Grondslag sparen en beleggen</t>
  </si>
  <si>
    <t>Bereken jouw aandeel in de rendementsgrondslag</t>
  </si>
  <si>
    <t>Jouw aandeel</t>
  </si>
  <si>
    <t>Bereken jouw voordeel uit sparen en beleggen</t>
  </si>
  <si>
    <t>Voordeel sparen en beleggen</t>
  </si>
  <si>
    <t>Bereken te betalen belasting</t>
  </si>
  <si>
    <t>Belastingtarief box 3</t>
  </si>
  <si>
    <t>Te betalen box 3 belasting</t>
  </si>
  <si>
    <t>Effectieve belasting op vermogen</t>
  </si>
  <si>
    <t>ja</t>
  </si>
  <si>
    <t>nee</t>
  </si>
  <si>
    <t>&lt;-- Selecteer</t>
  </si>
  <si>
    <t>Totaal vermogen box 3</t>
  </si>
  <si>
    <t>Huidig vermogen in box 3</t>
  </si>
  <si>
    <t>Totaal belastbaar rendement</t>
  </si>
  <si>
    <t>Bereken rendementsgrondslag</t>
  </si>
  <si>
    <t>Totale berekening</t>
  </si>
  <si>
    <t>1.</t>
  </si>
  <si>
    <t>Actie</t>
  </si>
  <si>
    <t>Bedrag</t>
  </si>
  <si>
    <t>Omschrijving</t>
  </si>
  <si>
    <t>2.</t>
  </si>
  <si>
    <t>3.</t>
  </si>
  <si>
    <t>4.</t>
  </si>
  <si>
    <t>5.</t>
  </si>
  <si>
    <t>Geven aan goed doel</t>
  </si>
  <si>
    <t>6.</t>
  </si>
  <si>
    <t>Hulpberekening</t>
  </si>
  <si>
    <t>Investeren in je woning</t>
  </si>
  <si>
    <t>Nu</t>
  </si>
  <si>
    <t>Acties</t>
  </si>
  <si>
    <t>Resterend</t>
  </si>
  <si>
    <t>Samenvatting huidige situatie</t>
  </si>
  <si>
    <t>Samenvatting na besparingen</t>
  </si>
  <si>
    <t>Groene beleggingen belast</t>
  </si>
  <si>
    <t xml:space="preserve">Groene beleggingen </t>
  </si>
  <si>
    <t>Groene beleggingen</t>
  </si>
  <si>
    <t>Beleggingen en andere bezittingen (excl groen)</t>
  </si>
  <si>
    <t>Situatie na besparingen box 3</t>
  </si>
  <si>
    <t>vermogen in box 3 verlaagd</t>
  </si>
  <si>
    <t>Belastbare schulden</t>
  </si>
  <si>
    <t>Belastbare groene beleggingen</t>
  </si>
  <si>
    <t>Overige informatie</t>
  </si>
  <si>
    <t>7.</t>
  </si>
  <si>
    <t>Overig</t>
  </si>
  <si>
    <t>8.</t>
  </si>
  <si>
    <t>Hypotheek naar box 3</t>
  </si>
  <si>
    <t>Je huidige situatie in box 3</t>
  </si>
  <si>
    <t>Hypotheek aflossen</t>
  </si>
  <si>
    <t>bank- en spaartegoeden in Nederland</t>
  </si>
  <si>
    <t>bank- en spaartegoeden buiten Nederland</t>
  </si>
  <si>
    <t>contant geld dat boven de vrijstelling uitkomt</t>
  </si>
  <si>
    <t>premiedepots</t>
  </si>
  <si>
    <t>het niet vrijgesteld deel van uw groene spaartegoeden</t>
  </si>
  <si>
    <t>uw aandeel in het vermogen van een 'vereniging van eigenaren (VvE)</t>
  </si>
  <si>
    <t>Geld dat op een derdenrekening van een notaris of gerechtsdeurwaarder staat</t>
  </si>
  <si>
    <t>aandelen, obligaties, effecten en andere beleggingen</t>
  </si>
  <si>
    <t>het niet vrijgestelde deel van uw groene beleggingen</t>
  </si>
  <si>
    <t>overige vorderingen (behalve vorderingen tussen fiscale partners of tussen ouders en minderjarige kinderen)</t>
  </si>
  <si>
    <t>een 2e woning in Nederland</t>
  </si>
  <si>
    <t>een 2e woning buiten Nederland</t>
  </si>
  <si>
    <t>een woning die u verhuurt</t>
  </si>
  <si>
    <t>overige onroerende zaken</t>
  </si>
  <si>
    <t>cryptovaluta</t>
  </si>
  <si>
    <t>een lot waarop een prijs is gevallen</t>
  </si>
  <si>
    <t>schulden voor bijvoorbeeld een auto of een vakantie</t>
  </si>
  <si>
    <t>negatief saldo op een bankrekening</t>
  </si>
  <si>
    <t>schulden voor de financiering van aandelen, obligaties, effecten en andere beleggingen</t>
  </si>
  <si>
    <t>schulden voor een 2e woning of overige onroerende zaken</t>
  </si>
  <si>
    <t>(hypotheek)schulden die u niet in box 1 mag aftrekken</t>
  </si>
  <si>
    <t>een bedrag van levenlanglerenkrediet dat u moet terugbetalen</t>
  </si>
  <si>
    <t>erfbelasting</t>
  </si>
  <si>
    <t>een schuld door een schenking op papier (behalve de schuld tussen fiscale partners of tussen ouders en minderjarige kinderen)</t>
  </si>
  <si>
    <t>Besparen door schulden in box 3 te verhogen</t>
  </si>
  <si>
    <t>Besparen door vermogen in box 3 te verlagen</t>
  </si>
  <si>
    <t>Vul  negatieve bedragen in</t>
  </si>
  <si>
    <t>Vul positieve bedragen in</t>
  </si>
  <si>
    <t>Je kan tot 1,5 miljoen per jaar belastingvrij geven aan een goed doel met ANBI status. Je krijgt ook nog aftrek op de inkomstenbelasting</t>
  </si>
  <si>
    <t xml:space="preserve">Als je woning in box 1 zit en je investeert in je woning gaat je geld weg uit box 3 </t>
  </si>
  <si>
    <t>Forfaitaire rendementen</t>
  </si>
  <si>
    <t>Heffingsvrij vermogen nieuw</t>
  </si>
  <si>
    <t>Met fiscaal partner</t>
  </si>
  <si>
    <t>Delta bespaard</t>
  </si>
  <si>
    <t>belasting bespaard</t>
  </si>
  <si>
    <t>Aan dit document kan op geen enkele manier rechten worden ontleend</t>
  </si>
  <si>
    <t>Deze rekentool geeft een sterk vereenvoudigde weergave van de werkelijkheid, zonder met alle aspecten rekening te houden</t>
  </si>
  <si>
    <t>Voor professioneel advies is het verstandig een expert te raadplegen</t>
  </si>
  <si>
    <t>Voor bespariing</t>
  </si>
  <si>
    <t>Na actie</t>
  </si>
  <si>
    <t>Agiostorting</t>
  </si>
  <si>
    <t>Doe een agiostorting in je BV</t>
  </si>
  <si>
    <t>Lenen van je BV ipv dividend</t>
  </si>
  <si>
    <t>Lenen voor verbouwing</t>
  </si>
  <si>
    <t>Lenen van je BV voor een verbouwing of nieuwe auto</t>
  </si>
  <si>
    <t>Verplaats je vastgoed naar je BV</t>
  </si>
  <si>
    <t>Vastgoed naar BV</t>
  </si>
  <si>
    <t>Ga pensioensparen of pensioenbeleggen via een lijfrentestorting</t>
  </si>
  <si>
    <t>Pensioenbeleggen</t>
  </si>
  <si>
    <t>Zet je hypotheek om van box 1 naar box 3</t>
  </si>
  <si>
    <t>13.</t>
  </si>
  <si>
    <t>9.</t>
  </si>
  <si>
    <t>Schenking</t>
  </si>
  <si>
    <t>Doe een schenking (op papier)</t>
  </si>
  <si>
    <t>10.</t>
  </si>
  <si>
    <t>Vrijgestelde bezittingen</t>
  </si>
  <si>
    <t>Investeer in bezittingen die zijn vrijgesteld in box 3</t>
  </si>
  <si>
    <t>Investeer in vastgoed met lage WOZ- waarde</t>
  </si>
  <si>
    <t>11.</t>
  </si>
  <si>
    <t>Vastgoed lage WOZ waarde</t>
  </si>
  <si>
    <t>12.</t>
  </si>
  <si>
    <t>Een tweede woning in het buitenland</t>
  </si>
  <si>
    <t>Vakantiehuis buitenland</t>
  </si>
  <si>
    <t>14.</t>
  </si>
  <si>
    <t>Betaal kosten</t>
  </si>
  <si>
    <t>Betaal kosten vooruit vóór de peildatum van 1 januari</t>
  </si>
  <si>
    <t>18.</t>
  </si>
  <si>
    <t>Los je hypotheek van je eigen woning in box 1 af</t>
  </si>
  <si>
    <t>Ga lenen van je BV in plaats van een dividenduitkering</t>
  </si>
  <si>
    <t>PLAN JE KENNISMAKING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</si>
</sst>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color theme="0"/>
      <name val="Nunito sans"/>
    </font>
  </fonts>
  <fills count="6">
    <fill>
      <patternFill patternType="none"/>
    </fill>
    <fill>
      <patternFill patternType="gray125"/>
    </fill>
    <fill>
      <patternFill patternType="solid">
        <fgColor rgb="FFF089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E6C7B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4" borderId="1" xfId="0" applyFont="1" applyFill="1" applyBorder="1"/>
    <xf numFmtId="164" fontId="0" fillId="0" borderId="1" xfId="0" applyNumberFormat="1" applyBorder="1"/>
    <xf numFmtId="164" fontId="0" fillId="0" borderId="0" xfId="0" applyNumberFormat="1"/>
    <xf numFmtId="0" fontId="2" fillId="5" borderId="1" xfId="0" applyFont="1" applyFill="1" applyBorder="1"/>
    <xf numFmtId="0" fontId="2" fillId="4" borderId="0" xfId="0" applyFont="1" applyFill="1"/>
    <xf numFmtId="0" fontId="3" fillId="0" borderId="0" xfId="0" applyFont="1"/>
    <xf numFmtId="0" fontId="5" fillId="0" borderId="0" xfId="0" applyFont="1"/>
    <xf numFmtId="0" fontId="2" fillId="0" borderId="0" xfId="0" applyFont="1"/>
    <xf numFmtId="164" fontId="2" fillId="4" borderId="1" xfId="0" applyNumberFormat="1" applyFont="1" applyFill="1" applyBorder="1"/>
    <xf numFmtId="164" fontId="2" fillId="2" borderId="1" xfId="0" applyNumberFormat="1" applyFont="1" applyFill="1" applyBorder="1"/>
    <xf numFmtId="0" fontId="6" fillId="0" borderId="0" xfId="0" applyFont="1"/>
    <xf numFmtId="0" fontId="7" fillId="2" borderId="2" xfId="0" applyFont="1" applyFill="1" applyBorder="1"/>
    <xf numFmtId="0" fontId="4" fillId="2" borderId="3" xfId="0" applyFont="1" applyFill="1" applyBorder="1"/>
    <xf numFmtId="10" fontId="0" fillId="0" borderId="1" xfId="0" applyNumberFormat="1" applyBorder="1"/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164" fontId="0" fillId="3" borderId="1" xfId="0" applyNumberFormat="1" applyFill="1" applyBorder="1" applyProtection="1">
      <protection locked="0"/>
    </xf>
    <xf numFmtId="164" fontId="8" fillId="3" borderId="1" xfId="0" applyNumberFormat="1" applyFont="1" applyFill="1" applyBorder="1" applyAlignment="1" applyProtection="1">
      <alignment vertical="top"/>
      <protection locked="0"/>
    </xf>
    <xf numFmtId="0" fontId="9" fillId="0" borderId="1" xfId="0" applyFont="1" applyBorder="1" applyAlignment="1">
      <alignment horizontal="left" vertical="center" wrapText="1" indent="1"/>
    </xf>
    <xf numFmtId="0" fontId="7" fillId="2" borderId="4" xfId="0" applyFont="1" applyFill="1" applyBorder="1"/>
    <xf numFmtId="0" fontId="0" fillId="2" borderId="3" xfId="0" applyFill="1" applyBorder="1"/>
    <xf numFmtId="0" fontId="2" fillId="0" borderId="0" xfId="0" applyFont="1" applyAlignment="1">
      <alignment vertical="top" wrapText="1"/>
    </xf>
    <xf numFmtId="10" fontId="0" fillId="0" borderId="0" xfId="1" applyNumberFormat="1" applyFont="1" applyFill="1" applyBorder="1"/>
    <xf numFmtId="9" fontId="0" fillId="0" borderId="0" xfId="1" applyFont="1" applyFill="1" applyBorder="1"/>
    <xf numFmtId="10" fontId="4" fillId="0" borderId="0" xfId="1" applyNumberFormat="1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5" borderId="2" xfId="0" applyFont="1" applyFill="1" applyBorder="1"/>
    <xf numFmtId="0" fontId="0" fillId="0" borderId="2" xfId="0" applyBorder="1"/>
    <xf numFmtId="0" fontId="2" fillId="0" borderId="0" xfId="0" applyFont="1" applyFill="1" applyBorder="1"/>
    <xf numFmtId="164" fontId="0" fillId="0" borderId="0" xfId="0" applyNumberFormat="1" applyFill="1" applyBorder="1"/>
    <xf numFmtId="0" fontId="0" fillId="0" borderId="0" xfId="0" applyFill="1" applyBorder="1"/>
    <xf numFmtId="164" fontId="2" fillId="0" borderId="0" xfId="0" applyNumberFormat="1" applyFont="1" applyFill="1" applyBorder="1"/>
    <xf numFmtId="9" fontId="0" fillId="0" borderId="0" xfId="0" applyNumberFormat="1" applyFill="1" applyBorder="1"/>
    <xf numFmtId="164" fontId="4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/>
    <xf numFmtId="9" fontId="10" fillId="0" borderId="0" xfId="0" applyNumberFormat="1" applyFont="1" applyFill="1" applyBorder="1"/>
    <xf numFmtId="164" fontId="0" fillId="0" borderId="2" xfId="0" applyNumberFormat="1" applyBorder="1"/>
    <xf numFmtId="10" fontId="0" fillId="0" borderId="2" xfId="1" applyNumberFormat="1" applyFont="1" applyBorder="1"/>
    <xf numFmtId="164" fontId="2" fillId="2" borderId="2" xfId="0" applyNumberFormat="1" applyFont="1" applyFill="1" applyBorder="1"/>
    <xf numFmtId="9" fontId="0" fillId="0" borderId="2" xfId="1" applyFont="1" applyBorder="1"/>
    <xf numFmtId="9" fontId="0" fillId="0" borderId="2" xfId="0" applyNumberFormat="1" applyBorder="1"/>
    <xf numFmtId="164" fontId="4" fillId="2" borderId="2" xfId="0" applyNumberFormat="1" applyFont="1" applyFill="1" applyBorder="1"/>
    <xf numFmtId="10" fontId="4" fillId="2" borderId="2" xfId="1" applyNumberFormat="1" applyFont="1" applyFill="1" applyBorder="1"/>
    <xf numFmtId="10" fontId="0" fillId="0" borderId="0" xfId="0" applyNumberFormat="1" applyFill="1" applyBorder="1"/>
    <xf numFmtId="0" fontId="4" fillId="0" borderId="0" xfId="0" applyFont="1" applyFill="1" applyBorder="1"/>
    <xf numFmtId="164" fontId="0" fillId="0" borderId="0" xfId="0" applyNumberFormat="1" applyFont="1" applyFill="1" applyBorder="1"/>
    <xf numFmtId="10" fontId="1" fillId="0" borderId="0" xfId="1" applyNumberFormat="1" applyFont="1" applyFill="1" applyBorder="1"/>
    <xf numFmtId="0" fontId="0" fillId="0" borderId="0" xfId="0" applyFont="1" applyFill="1" applyBorder="1"/>
    <xf numFmtId="9" fontId="1" fillId="0" borderId="0" xfId="1" applyFont="1" applyFill="1" applyBorder="1"/>
    <xf numFmtId="9" fontId="0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12" fillId="2" borderId="0" xfId="2" applyFont="1" applyFill="1" applyAlignment="1">
      <alignment horizontal="center" vertical="center" wrapText="1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08910"/>
      <color rgb="FF3E6C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461597</xdr:colOff>
      <xdr:row>1</xdr:row>
      <xdr:rowOff>22311</xdr:rowOff>
    </xdr:from>
    <xdr:to>
      <xdr:col>3</xdr:col>
      <xdr:colOff>2537440</xdr:colOff>
      <xdr:row>5</xdr:row>
      <xdr:rowOff>63204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9C10FA14-7E34-2116-52FF-8405102C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597" y="212811"/>
          <a:ext cx="2671801" cy="793383"/>
        </a:xfrm>
        <a:prstGeom prst="rect">
          <a:avLst/>
        </a:prstGeom>
      </xdr:spPr>
    </xdr:pic>
    <xdr:clientData/>
  </xdr:twoCellAnchor>
  <xdr:twoCellAnchor editAs="oneCell">
    <xdr:from>
      <xdr:col>4</xdr:col>
      <xdr:colOff>571004</xdr:colOff>
      <xdr:row>0</xdr:row>
      <xdr:rowOff>174844</xdr:rowOff>
    </xdr:from>
    <xdr:to>
      <xdr:col>5</xdr:col>
      <xdr:colOff>762362</xdr:colOff>
      <xdr:row>6</xdr:row>
      <xdr:rowOff>620</xdr:rowOff>
    </xdr:to>
    <xdr:pic>
      <xdr:nvPicPr>
        <xdr:cNvPr id="9" name="Afbeelding 8" descr="profielafbeelding">
          <a:extLst>
            <a:ext uri="{FF2B5EF4-FFF2-40B4-BE49-F238E27FC236}">
              <a16:creationId xmlns:a16="http://schemas.microsoft.com/office/drawing/2014/main" id="{7F4F3420-8094-4209-22AB-A493053B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32" y="174844"/>
          <a:ext cx="972702" cy="968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119743</xdr:colOff>
      <xdr:row>36</xdr:row>
      <xdr:rowOff>58214</xdr:rowOff>
    </xdr:from>
    <xdr:to>
      <xdr:col>16</xdr:col>
      <xdr:colOff>425904</xdr:colOff>
      <xdr:row>43</xdr:row>
      <xdr:rowOff>8400</xdr:rowOff>
    </xdr:to>
    <xdr:sp macro="" textlink="">
      <xdr:nvSpPr>
        <xdr:cNvPr id="3" name="Tekstballon: ovaal 2">
          <a:extLst>
            <a:ext uri="{FF2B5EF4-FFF2-40B4-BE49-F238E27FC236}">
              <a16:creationId xmlns:a16="http://schemas.microsoft.com/office/drawing/2014/main" id="{3E215E20-989E-4B3D-AE3E-FE31DC8A14F7}"/>
            </a:ext>
          </a:extLst>
        </xdr:cNvPr>
        <xdr:cNvSpPr/>
      </xdr:nvSpPr>
      <xdr:spPr>
        <a:xfrm>
          <a:off x="13329557" y="7139371"/>
          <a:ext cx="3022147" cy="1381658"/>
        </a:xfrm>
        <a:prstGeom prst="wedgeEllipseCallout">
          <a:avLst>
            <a:gd name="adj1" fmla="val -47275"/>
            <a:gd name="adj2" fmla="val -92973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Hier wordt je box 3 belasting zichtbaar na het uitvoeren van acties in het tabblad "belasting</a:t>
          </a:r>
          <a:r>
            <a:rPr lang="nl-NL" sz="1100" b="1" baseline="0">
              <a:solidFill>
                <a:sysClr val="windowText" lastClr="000000"/>
              </a:solidFill>
            </a:rPr>
            <a:t> besparen"</a:t>
          </a:r>
          <a:r>
            <a:rPr lang="nl-NL" sz="1100" b="1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5</xdr:col>
      <xdr:colOff>542914</xdr:colOff>
      <xdr:row>24</xdr:row>
      <xdr:rowOff>160117</xdr:rowOff>
    </xdr:from>
    <xdr:to>
      <xdr:col>7</xdr:col>
      <xdr:colOff>250845</xdr:colOff>
      <xdr:row>28</xdr:row>
      <xdr:rowOff>89924</xdr:rowOff>
    </xdr:to>
    <xdr:sp macro="" textlink="">
      <xdr:nvSpPr>
        <xdr:cNvPr id="4" name="Tekstballon: ovaal 3">
          <a:extLst>
            <a:ext uri="{FF2B5EF4-FFF2-40B4-BE49-F238E27FC236}">
              <a16:creationId xmlns:a16="http://schemas.microsoft.com/office/drawing/2014/main" id="{70FC41F3-6393-4FC6-8157-C8DDE8E43066}"/>
            </a:ext>
          </a:extLst>
        </xdr:cNvPr>
        <xdr:cNvSpPr/>
      </xdr:nvSpPr>
      <xdr:spPr>
        <a:xfrm>
          <a:off x="6056765" y="4831508"/>
          <a:ext cx="1279260" cy="739137"/>
        </a:xfrm>
        <a:prstGeom prst="wedgeEllipseCallout">
          <a:avLst>
            <a:gd name="adj1" fmla="val -64383"/>
            <a:gd name="adj2" fmla="val -63439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Vul de gele cellen 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lendly.com/d/cs8h-cjz-55c/eerste-kennismaking-10-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F9D9-8416-4279-9817-F374A595F211}">
  <dimension ref="A2:S89"/>
  <sheetViews>
    <sheetView showGridLines="0" tabSelected="1" topLeftCell="C1" zoomScaleNormal="100" workbookViewId="0">
      <selection activeCell="D88" sqref="D88"/>
    </sheetView>
  </sheetViews>
  <sheetFormatPr defaultRowHeight="15" x14ac:dyDescent="0.25"/>
  <cols>
    <col min="1" max="2" width="9.140625" hidden="1" customWidth="1"/>
    <col min="3" max="3" width="9.140625" customWidth="1"/>
    <col min="4" max="4" width="43.42578125" customWidth="1"/>
    <col min="5" max="8" width="11.7109375" customWidth="1"/>
    <col min="9" max="9" width="43.42578125" bestFit="1" customWidth="1"/>
    <col min="10" max="11" width="11.7109375" customWidth="1"/>
    <col min="12" max="13" width="13.28515625" customWidth="1"/>
  </cols>
  <sheetData>
    <row r="2" spans="4:13" ht="15" customHeight="1" x14ac:dyDescent="0.25">
      <c r="H2" s="65"/>
      <c r="I2" s="66" t="s">
        <v>135</v>
      </c>
      <c r="J2" s="25"/>
      <c r="K2" s="25"/>
    </row>
    <row r="3" spans="4:13" x14ac:dyDescent="0.25">
      <c r="H3" s="65"/>
      <c r="I3" s="66"/>
      <c r="J3" s="25"/>
      <c r="K3" s="25"/>
    </row>
    <row r="4" spans="4:13" x14ac:dyDescent="0.25">
      <c r="H4" s="65"/>
      <c r="I4" s="66"/>
      <c r="J4" s="25"/>
      <c r="K4" s="25"/>
    </row>
    <row r="5" spans="4:13" x14ac:dyDescent="0.25">
      <c r="H5" s="64"/>
      <c r="I5" s="66"/>
      <c r="J5" s="10"/>
      <c r="K5" s="10"/>
    </row>
    <row r="6" spans="4:13" x14ac:dyDescent="0.25">
      <c r="H6" s="64"/>
      <c r="I6" s="66"/>
      <c r="J6" s="10"/>
      <c r="K6" s="10"/>
    </row>
    <row r="7" spans="4:13" x14ac:dyDescent="0.25">
      <c r="H7" s="10"/>
      <c r="I7" s="10"/>
      <c r="J7" s="10"/>
      <c r="K7" s="10"/>
    </row>
    <row r="8" spans="4:13" x14ac:dyDescent="0.25">
      <c r="D8" s="29" t="s">
        <v>101</v>
      </c>
      <c r="E8" s="30"/>
      <c r="F8" s="30"/>
      <c r="G8" s="30"/>
      <c r="H8" s="30"/>
      <c r="I8" s="30"/>
      <c r="J8" s="31"/>
      <c r="K8" s="10"/>
    </row>
    <row r="9" spans="4:13" x14ac:dyDescent="0.25">
      <c r="D9" s="32" t="s">
        <v>102</v>
      </c>
      <c r="J9" s="33"/>
      <c r="K9" s="10"/>
    </row>
    <row r="10" spans="4:13" ht="15.75" thickBot="1" x14ac:dyDescent="0.3">
      <c r="D10" s="34" t="s">
        <v>103</v>
      </c>
      <c r="E10" s="35"/>
      <c r="F10" s="35"/>
      <c r="G10" s="35"/>
      <c r="H10" s="35"/>
      <c r="I10" s="35"/>
      <c r="J10" s="36"/>
      <c r="K10" s="10"/>
    </row>
    <row r="11" spans="4:13" x14ac:dyDescent="0.25">
      <c r="H11" s="10"/>
      <c r="I11" s="10"/>
      <c r="J11" s="10"/>
      <c r="K11" s="10"/>
    </row>
    <row r="14" spans="4:13" ht="24" x14ac:dyDescent="0.4">
      <c r="D14" s="14" t="s">
        <v>64</v>
      </c>
      <c r="E14" s="15"/>
      <c r="I14" s="14" t="s">
        <v>55</v>
      </c>
      <c r="J14" s="15"/>
      <c r="L14" s="37" t="s">
        <v>99</v>
      </c>
      <c r="M14" s="38"/>
    </row>
    <row r="17" spans="4:19" x14ac:dyDescent="0.25">
      <c r="D17" s="3" t="s">
        <v>9</v>
      </c>
      <c r="E17" s="20" t="s">
        <v>26</v>
      </c>
      <c r="F17" t="s">
        <v>28</v>
      </c>
      <c r="I17" s="10"/>
      <c r="J17" s="5"/>
    </row>
    <row r="19" spans="4:19" x14ac:dyDescent="0.25">
      <c r="D19" s="6" t="s">
        <v>7</v>
      </c>
      <c r="E19" s="6"/>
      <c r="I19" s="6" t="s">
        <v>7</v>
      </c>
      <c r="J19" s="6"/>
      <c r="L19" s="6">
        <v>2026</v>
      </c>
      <c r="M19" s="41"/>
    </row>
    <row r="20" spans="4:19" x14ac:dyDescent="0.25">
      <c r="D20" s="3" t="s">
        <v>0</v>
      </c>
      <c r="E20" s="20">
        <v>50000</v>
      </c>
      <c r="F20" t="s">
        <v>6</v>
      </c>
      <c r="I20" s="3" t="s">
        <v>0</v>
      </c>
      <c r="J20" s="11">
        <f>'HV nieuw'!F13</f>
        <v>0</v>
      </c>
      <c r="L20" s="11">
        <f>J20-E20</f>
        <v>-50000</v>
      </c>
      <c r="M20" s="44"/>
    </row>
    <row r="21" spans="4:19" x14ac:dyDescent="0.25">
      <c r="D21" s="3" t="s">
        <v>54</v>
      </c>
      <c r="E21" s="20">
        <v>1000000</v>
      </c>
      <c r="F21" t="s">
        <v>6</v>
      </c>
      <c r="I21" s="3" t="s">
        <v>54</v>
      </c>
      <c r="J21" s="11">
        <f>'HV nieuw'!F14</f>
        <v>950000</v>
      </c>
      <c r="L21" s="11">
        <f>J21-E21</f>
        <v>-50000</v>
      </c>
      <c r="M21" s="44"/>
    </row>
    <row r="22" spans="4:19" x14ac:dyDescent="0.25">
      <c r="D22" s="3" t="s">
        <v>52</v>
      </c>
      <c r="E22" s="20"/>
      <c r="F22" t="s">
        <v>6</v>
      </c>
      <c r="I22" s="3" t="s">
        <v>53</v>
      </c>
      <c r="J22" s="11">
        <f>Blad5!E8</f>
        <v>0</v>
      </c>
      <c r="L22" s="11">
        <f>J22-E22</f>
        <v>0</v>
      </c>
      <c r="M22" s="44"/>
      <c r="S22" s="10"/>
    </row>
    <row r="23" spans="4:19" x14ac:dyDescent="0.25">
      <c r="D23" s="3" t="s">
        <v>3</v>
      </c>
      <c r="E23" s="20">
        <v>50000</v>
      </c>
      <c r="F23" t="s">
        <v>6</v>
      </c>
      <c r="I23" s="3" t="s">
        <v>3</v>
      </c>
      <c r="J23" s="11">
        <f>Blad5!E11</f>
        <v>50000</v>
      </c>
      <c r="L23" s="11">
        <f>J23-E23</f>
        <v>0</v>
      </c>
      <c r="M23" s="44"/>
      <c r="S23" s="10"/>
    </row>
    <row r="24" spans="4:19" s="8" customFormat="1" x14ac:dyDescent="0.25">
      <c r="D24" s="2" t="s">
        <v>30</v>
      </c>
      <c r="E24" s="12">
        <f>E20+E21+E22-E23</f>
        <v>1000000</v>
      </c>
      <c r="I24" s="2" t="s">
        <v>30</v>
      </c>
      <c r="J24" s="12">
        <f>J20+J21+J22-J23</f>
        <v>900000</v>
      </c>
      <c r="L24" s="12">
        <f>J24-E24</f>
        <v>-100000</v>
      </c>
      <c r="M24" s="44"/>
      <c r="S24" s="10"/>
    </row>
    <row r="25" spans="4:19" x14ac:dyDescent="0.25">
      <c r="E25" s="5"/>
      <c r="J25" s="5"/>
      <c r="M25" s="43"/>
      <c r="S25" s="10"/>
    </row>
    <row r="26" spans="4:19" x14ac:dyDescent="0.25">
      <c r="E26" s="5"/>
      <c r="J26" s="5"/>
      <c r="M26" s="43"/>
      <c r="S26" s="10"/>
    </row>
    <row r="27" spans="4:19" x14ac:dyDescent="0.25">
      <c r="E27" s="5"/>
      <c r="J27" s="5"/>
      <c r="M27" s="43"/>
      <c r="S27" s="10"/>
    </row>
    <row r="28" spans="4:19" ht="18.75" x14ac:dyDescent="0.3">
      <c r="D28" s="13" t="s">
        <v>49</v>
      </c>
      <c r="I28" s="13" t="s">
        <v>50</v>
      </c>
      <c r="M28" s="43"/>
    </row>
    <row r="29" spans="4:19" ht="18.75" x14ac:dyDescent="0.3">
      <c r="D29" s="13"/>
      <c r="I29" s="13"/>
      <c r="M29" s="43"/>
    </row>
    <row r="30" spans="4:19" x14ac:dyDescent="0.25">
      <c r="E30" s="39">
        <v>2026</v>
      </c>
      <c r="F30" s="41"/>
      <c r="G30" s="47"/>
      <c r="J30" s="39">
        <v>2026</v>
      </c>
      <c r="K30" s="58"/>
      <c r="L30" s="6">
        <v>2025</v>
      </c>
      <c r="M30" s="41"/>
    </row>
    <row r="31" spans="4:19" x14ac:dyDescent="0.25">
      <c r="D31" s="3" t="s">
        <v>29</v>
      </c>
      <c r="E31" s="50">
        <f>E24</f>
        <v>1000000</v>
      </c>
      <c r="F31" s="42"/>
      <c r="G31" s="42"/>
      <c r="I31" s="3" t="s">
        <v>29</v>
      </c>
      <c r="J31" s="50">
        <f>J24</f>
        <v>900000</v>
      </c>
      <c r="K31" s="59"/>
      <c r="L31" s="4">
        <f>J31-E31</f>
        <v>-100000</v>
      </c>
      <c r="M31" t="s">
        <v>56</v>
      </c>
    </row>
    <row r="32" spans="4:19" x14ac:dyDescent="0.25">
      <c r="D32" s="3" t="s">
        <v>24</v>
      </c>
      <c r="E32" s="50">
        <f>E73</f>
        <v>18894.801632584356</v>
      </c>
      <c r="F32" s="42"/>
      <c r="G32" s="48"/>
      <c r="I32" s="3" t="s">
        <v>24</v>
      </c>
      <c r="J32" s="50">
        <f>J73</f>
        <v>17477.764114799469</v>
      </c>
      <c r="K32" s="59"/>
      <c r="L32" s="12">
        <f>E32-J32</f>
        <v>1417.0375177848873</v>
      </c>
      <c r="M32" t="s">
        <v>100</v>
      </c>
    </row>
    <row r="33" spans="4:13" x14ac:dyDescent="0.25">
      <c r="D33" s="3" t="s">
        <v>25</v>
      </c>
      <c r="E33" s="51">
        <f>E32/E31</f>
        <v>1.8894801632584356E-2</v>
      </c>
      <c r="F33" s="57"/>
      <c r="G33" s="49"/>
      <c r="I33" s="3" t="s">
        <v>25</v>
      </c>
      <c r="J33" s="51">
        <f>J32/J31</f>
        <v>1.9419737905332742E-2</v>
      </c>
      <c r="K33" s="60"/>
      <c r="L33" s="16"/>
      <c r="M33" s="57"/>
    </row>
    <row r="34" spans="4:13" x14ac:dyDescent="0.25">
      <c r="F34" s="43"/>
      <c r="G34" s="43"/>
      <c r="K34" s="61"/>
    </row>
    <row r="35" spans="4:13" x14ac:dyDescent="0.25">
      <c r="F35" s="43"/>
      <c r="G35" s="43"/>
      <c r="K35" s="61"/>
    </row>
    <row r="36" spans="4:13" x14ac:dyDescent="0.25">
      <c r="F36" s="43"/>
      <c r="G36" s="43"/>
      <c r="K36" s="61"/>
    </row>
    <row r="37" spans="4:13" x14ac:dyDescent="0.25">
      <c r="F37" s="43"/>
      <c r="G37" s="43"/>
      <c r="K37" s="61"/>
    </row>
    <row r="38" spans="4:13" x14ac:dyDescent="0.25">
      <c r="F38" s="43"/>
      <c r="G38" s="43"/>
      <c r="K38" s="61"/>
    </row>
    <row r="39" spans="4:13" x14ac:dyDescent="0.25">
      <c r="F39" s="43"/>
      <c r="G39" s="43"/>
      <c r="K39" s="61"/>
    </row>
    <row r="40" spans="4:13" x14ac:dyDescent="0.25">
      <c r="F40" s="43"/>
      <c r="G40" s="43"/>
      <c r="K40" s="61"/>
    </row>
    <row r="41" spans="4:13" x14ac:dyDescent="0.25">
      <c r="F41" s="43"/>
      <c r="G41" s="43"/>
      <c r="K41" s="61"/>
    </row>
    <row r="42" spans="4:13" ht="18.75" x14ac:dyDescent="0.3">
      <c r="D42" s="9" t="s">
        <v>33</v>
      </c>
      <c r="F42" s="43"/>
      <c r="G42" s="43"/>
      <c r="I42" s="9" t="s">
        <v>33</v>
      </c>
      <c r="K42" s="61"/>
    </row>
    <row r="43" spans="4:13" ht="18.75" x14ac:dyDescent="0.3">
      <c r="D43" s="9"/>
      <c r="F43" s="43"/>
      <c r="G43" s="43"/>
      <c r="I43" s="9"/>
      <c r="K43" s="61"/>
    </row>
    <row r="44" spans="4:13" ht="15" customHeight="1" x14ac:dyDescent="0.25">
      <c r="D44" s="6" t="s">
        <v>96</v>
      </c>
      <c r="E44" s="39">
        <v>2025</v>
      </c>
      <c r="F44" s="41"/>
      <c r="G44" s="41"/>
      <c r="I44" s="6" t="s">
        <v>96</v>
      </c>
      <c r="J44" s="39">
        <v>2025</v>
      </c>
      <c r="K44" s="58"/>
    </row>
    <row r="45" spans="4:13" ht="15" customHeight="1" x14ac:dyDescent="0.25">
      <c r="D45" s="3" t="s">
        <v>0</v>
      </c>
      <c r="E45" s="51">
        <v>1.2800000000000001E-2</v>
      </c>
      <c r="F45" s="26"/>
      <c r="G45" s="26"/>
      <c r="I45" s="3" t="s">
        <v>0</v>
      </c>
      <c r="J45" s="51">
        <v>1.44E-2</v>
      </c>
      <c r="K45" s="60"/>
    </row>
    <row r="46" spans="4:13" ht="15" customHeight="1" x14ac:dyDescent="0.25">
      <c r="D46" s="3" t="s">
        <v>13</v>
      </c>
      <c r="E46" s="51">
        <v>0.06</v>
      </c>
      <c r="F46" s="26"/>
      <c r="G46" s="26"/>
      <c r="I46" s="3" t="s">
        <v>13</v>
      </c>
      <c r="J46" s="51">
        <v>5.8799999999999998E-2</v>
      </c>
      <c r="K46" s="60"/>
    </row>
    <row r="47" spans="4:13" ht="15" customHeight="1" x14ac:dyDescent="0.25">
      <c r="D47" s="3" t="s">
        <v>3</v>
      </c>
      <c r="E47" s="51">
        <v>2.7E-2</v>
      </c>
      <c r="F47" s="26"/>
      <c r="G47" s="26"/>
      <c r="I47" s="3" t="s">
        <v>3</v>
      </c>
      <c r="J47" s="51">
        <v>2.6200000000000001E-2</v>
      </c>
      <c r="K47" s="60"/>
    </row>
    <row r="48" spans="4:13" ht="18.75" x14ac:dyDescent="0.3">
      <c r="D48" s="9"/>
      <c r="F48" s="43"/>
      <c r="G48" s="43"/>
      <c r="I48" s="9"/>
      <c r="K48" s="61"/>
    </row>
    <row r="49" spans="3:13" x14ac:dyDescent="0.25">
      <c r="F49" s="43"/>
      <c r="G49" s="43"/>
      <c r="J49" s="5"/>
      <c r="K49" s="61"/>
    </row>
    <row r="50" spans="3:13" x14ac:dyDescent="0.25">
      <c r="C50" s="17">
        <v>1</v>
      </c>
      <c r="D50" s="6" t="s">
        <v>12</v>
      </c>
      <c r="E50" s="39"/>
      <c r="F50" s="41"/>
      <c r="G50" s="41"/>
      <c r="I50" s="6" t="s">
        <v>12</v>
      </c>
      <c r="J50" s="39"/>
      <c r="K50" s="58"/>
    </row>
    <row r="51" spans="3:13" x14ac:dyDescent="0.25">
      <c r="D51" s="3" t="s">
        <v>0</v>
      </c>
      <c r="E51" s="50">
        <f>E20*E45</f>
        <v>640</v>
      </c>
      <c r="F51" s="42"/>
      <c r="G51" s="42"/>
      <c r="I51" s="3" t="s">
        <v>0</v>
      </c>
      <c r="J51" s="50">
        <f>J20*E45</f>
        <v>0</v>
      </c>
      <c r="K51" s="59"/>
      <c r="M51" s="5"/>
    </row>
    <row r="52" spans="3:13" x14ac:dyDescent="0.25">
      <c r="D52" s="3" t="s">
        <v>13</v>
      </c>
      <c r="E52" s="50">
        <f>(E21+E83)*E46</f>
        <v>60000</v>
      </c>
      <c r="F52" s="42"/>
      <c r="G52" s="42"/>
      <c r="I52" s="3" t="s">
        <v>13</v>
      </c>
      <c r="J52" s="50">
        <f>(J21+J83)*E46</f>
        <v>57000</v>
      </c>
      <c r="K52" s="59"/>
    </row>
    <row r="53" spans="3:13" x14ac:dyDescent="0.25">
      <c r="D53" s="3" t="s">
        <v>3</v>
      </c>
      <c r="E53" s="50">
        <f>-E81*E47</f>
        <v>-1144.8</v>
      </c>
      <c r="F53" s="42"/>
      <c r="G53" s="42"/>
      <c r="I53" s="3" t="s">
        <v>3</v>
      </c>
      <c r="J53" s="50">
        <f>-J81*E47</f>
        <v>-1144.8</v>
      </c>
      <c r="K53" s="59"/>
    </row>
    <row r="54" spans="3:13" x14ac:dyDescent="0.25">
      <c r="D54" s="2" t="s">
        <v>31</v>
      </c>
      <c r="E54" s="52">
        <f>E51+E52+E53</f>
        <v>59495.199999999997</v>
      </c>
      <c r="F54" s="44"/>
      <c r="G54" s="44"/>
      <c r="I54" s="2" t="s">
        <v>31</v>
      </c>
      <c r="J54" s="52">
        <f>J51+J52+J53</f>
        <v>55855.199999999997</v>
      </c>
      <c r="K54" s="46"/>
      <c r="L54" s="5"/>
    </row>
    <row r="55" spans="3:13" x14ac:dyDescent="0.25">
      <c r="F55" s="43"/>
      <c r="G55" s="43"/>
      <c r="K55" s="61"/>
    </row>
    <row r="56" spans="3:13" x14ac:dyDescent="0.25">
      <c r="C56" s="17">
        <v>2</v>
      </c>
      <c r="D56" s="6" t="s">
        <v>32</v>
      </c>
      <c r="E56" s="39"/>
      <c r="F56" s="41"/>
      <c r="G56" s="41"/>
      <c r="I56" s="6" t="s">
        <v>32</v>
      </c>
      <c r="J56" s="39"/>
      <c r="K56" s="58"/>
    </row>
    <row r="57" spans="3:13" x14ac:dyDescent="0.25">
      <c r="D57" s="3" t="s">
        <v>14</v>
      </c>
      <c r="E57" s="50">
        <f>E20+E21+E22</f>
        <v>1050000</v>
      </c>
      <c r="F57" s="42"/>
      <c r="G57" s="42"/>
      <c r="I57" s="3" t="s">
        <v>14</v>
      </c>
      <c r="J57" s="50">
        <f>J20+J21+J22</f>
        <v>950000</v>
      </c>
      <c r="K57" s="59"/>
    </row>
    <row r="58" spans="3:13" x14ac:dyDescent="0.25">
      <c r="D58" s="3" t="s">
        <v>5</v>
      </c>
      <c r="E58" s="50">
        <f>MAX(,E23-E80)</f>
        <v>42400</v>
      </c>
      <c r="F58" s="42"/>
      <c r="G58" s="42"/>
      <c r="I58" s="3" t="s">
        <v>5</v>
      </c>
      <c r="J58" s="50">
        <f>MAX(,J23-J80)</f>
        <v>42400</v>
      </c>
      <c r="K58" s="59"/>
    </row>
    <row r="59" spans="3:13" x14ac:dyDescent="0.25">
      <c r="D59" s="2" t="s">
        <v>15</v>
      </c>
      <c r="E59" s="52">
        <f>E57-E58</f>
        <v>1007600</v>
      </c>
      <c r="F59" s="44"/>
      <c r="G59" s="44"/>
      <c r="I59" s="2" t="s">
        <v>15</v>
      </c>
      <c r="J59" s="52">
        <f>J57-J58</f>
        <v>907600</v>
      </c>
      <c r="K59" s="46"/>
    </row>
    <row r="60" spans="3:13" x14ac:dyDescent="0.25">
      <c r="D60" s="1"/>
      <c r="E60" s="40"/>
      <c r="F60" s="43"/>
      <c r="G60" s="43"/>
      <c r="K60" s="61"/>
    </row>
    <row r="61" spans="3:13" x14ac:dyDescent="0.25">
      <c r="C61" s="17">
        <v>3</v>
      </c>
      <c r="D61" s="6" t="s">
        <v>16</v>
      </c>
      <c r="E61" s="39"/>
      <c r="F61" s="41"/>
      <c r="G61" s="41"/>
      <c r="I61" s="6" t="s">
        <v>16</v>
      </c>
      <c r="J61" s="39"/>
      <c r="K61" s="58"/>
    </row>
    <row r="62" spans="3:13" x14ac:dyDescent="0.25">
      <c r="D62" s="7" t="s">
        <v>10</v>
      </c>
      <c r="E62" s="5">
        <f>E79</f>
        <v>118714</v>
      </c>
      <c r="F62" s="42"/>
      <c r="G62" s="42"/>
      <c r="I62" s="3" t="s">
        <v>10</v>
      </c>
      <c r="J62" s="50">
        <f>J79</f>
        <v>118714</v>
      </c>
      <c r="K62" s="59"/>
    </row>
    <row r="63" spans="3:13" x14ac:dyDescent="0.25">
      <c r="D63" s="2" t="s">
        <v>17</v>
      </c>
      <c r="E63" s="52">
        <f>MAX(0,(E59-E62))</f>
        <v>888886</v>
      </c>
      <c r="F63" s="44"/>
      <c r="G63" s="44"/>
      <c r="I63" s="2" t="s">
        <v>17</v>
      </c>
      <c r="J63" s="52">
        <f>MAX(0,J59-J62)</f>
        <v>788886</v>
      </c>
      <c r="K63" s="46"/>
    </row>
    <row r="64" spans="3:13" x14ac:dyDescent="0.25">
      <c r="F64" s="43"/>
      <c r="G64" s="43"/>
      <c r="K64" s="61"/>
    </row>
    <row r="65" spans="1:11" x14ac:dyDescent="0.25">
      <c r="C65" s="17">
        <v>4</v>
      </c>
      <c r="D65" s="6" t="s">
        <v>18</v>
      </c>
      <c r="E65" s="39"/>
      <c r="F65" s="41"/>
      <c r="G65" s="41"/>
      <c r="I65" s="6" t="s">
        <v>18</v>
      </c>
      <c r="J65" s="39"/>
      <c r="K65" s="58"/>
    </row>
    <row r="66" spans="1:11" x14ac:dyDescent="0.25">
      <c r="D66" s="3" t="s">
        <v>19</v>
      </c>
      <c r="E66" s="53">
        <f>E63/E59</f>
        <v>0.88218142119888843</v>
      </c>
      <c r="F66" s="27"/>
      <c r="G66" s="27"/>
      <c r="I66" s="3" t="s">
        <v>19</v>
      </c>
      <c r="J66" s="53">
        <f>J63/J59</f>
        <v>0.86920008814455707</v>
      </c>
      <c r="K66" s="62"/>
    </row>
    <row r="67" spans="1:11" x14ac:dyDescent="0.25">
      <c r="D67" s="1"/>
      <c r="E67" s="40"/>
      <c r="F67" s="43"/>
      <c r="G67" s="43"/>
      <c r="K67" s="61"/>
    </row>
    <row r="68" spans="1:11" x14ac:dyDescent="0.25">
      <c r="C68" s="17">
        <v>5</v>
      </c>
      <c r="D68" s="6" t="s">
        <v>20</v>
      </c>
      <c r="E68" s="39"/>
      <c r="F68" s="41"/>
      <c r="G68" s="41"/>
      <c r="I68" s="6" t="s">
        <v>20</v>
      </c>
      <c r="J68" s="39"/>
      <c r="K68" s="58"/>
    </row>
    <row r="69" spans="1:11" x14ac:dyDescent="0.25">
      <c r="D69" s="3" t="s">
        <v>21</v>
      </c>
      <c r="E69" s="50">
        <f>E66*E54</f>
        <v>52485.560090512103</v>
      </c>
      <c r="F69" s="42"/>
      <c r="G69" s="42"/>
      <c r="I69" s="3" t="s">
        <v>21</v>
      </c>
      <c r="J69" s="50">
        <f>J66*J54</f>
        <v>48549.344763331865</v>
      </c>
      <c r="K69" s="59"/>
    </row>
    <row r="70" spans="1:11" x14ac:dyDescent="0.25">
      <c r="F70" s="43"/>
      <c r="G70" s="43"/>
      <c r="K70" s="61"/>
    </row>
    <row r="71" spans="1:11" x14ac:dyDescent="0.25">
      <c r="C71" s="17">
        <v>6</v>
      </c>
      <c r="D71" s="6" t="s">
        <v>22</v>
      </c>
      <c r="E71" s="39"/>
      <c r="F71" s="41"/>
      <c r="G71" s="41"/>
      <c r="I71" s="6" t="s">
        <v>22</v>
      </c>
      <c r="J71" s="39"/>
      <c r="K71" s="58"/>
    </row>
    <row r="72" spans="1:11" x14ac:dyDescent="0.25">
      <c r="D72" s="3" t="s">
        <v>23</v>
      </c>
      <c r="E72" s="54">
        <v>0.36</v>
      </c>
      <c r="F72" s="45"/>
      <c r="G72" s="45"/>
      <c r="I72" s="3" t="s">
        <v>23</v>
      </c>
      <c r="J72" s="54">
        <v>0.36</v>
      </c>
      <c r="K72" s="63"/>
    </row>
    <row r="73" spans="1:11" x14ac:dyDescent="0.25">
      <c r="D73" s="2" t="s">
        <v>24</v>
      </c>
      <c r="E73" s="55">
        <f>E72*E69</f>
        <v>18894.801632584356</v>
      </c>
      <c r="F73" s="46"/>
      <c r="G73" s="46"/>
      <c r="I73" s="2" t="s">
        <v>24</v>
      </c>
      <c r="J73" s="55">
        <f>J72*J69</f>
        <v>17477.764114799469</v>
      </c>
      <c r="K73" s="46"/>
    </row>
    <row r="74" spans="1:11" x14ac:dyDescent="0.25">
      <c r="D74" s="2" t="s">
        <v>25</v>
      </c>
      <c r="E74" s="56">
        <f>E73/E24</f>
        <v>1.8894801632584356E-2</v>
      </c>
      <c r="F74" s="28"/>
      <c r="G74" s="28"/>
      <c r="I74" s="2" t="s">
        <v>25</v>
      </c>
      <c r="J74" s="56">
        <f>J73/J24</f>
        <v>1.9419737905332742E-2</v>
      </c>
      <c r="K74" s="28"/>
    </row>
    <row r="75" spans="1:11" x14ac:dyDescent="0.25">
      <c r="F75" s="43"/>
      <c r="G75" s="43"/>
      <c r="K75" s="61"/>
    </row>
    <row r="76" spans="1:11" x14ac:dyDescent="0.25">
      <c r="F76" s="43"/>
      <c r="G76" s="43"/>
      <c r="K76" s="61"/>
    </row>
    <row r="77" spans="1:11" x14ac:dyDescent="0.25">
      <c r="D77" t="s">
        <v>59</v>
      </c>
      <c r="F77" s="43"/>
      <c r="G77" s="43"/>
      <c r="I77" t="s">
        <v>59</v>
      </c>
      <c r="K77" s="61"/>
    </row>
    <row r="78" spans="1:11" x14ac:dyDescent="0.25">
      <c r="D78" s="6" t="s">
        <v>8</v>
      </c>
      <c r="F78" s="43"/>
      <c r="G78" s="43"/>
      <c r="I78" s="6" t="s">
        <v>8</v>
      </c>
      <c r="K78" s="61"/>
    </row>
    <row r="79" spans="1:11" x14ac:dyDescent="0.25">
      <c r="A79" s="5">
        <v>59357</v>
      </c>
      <c r="B79" s="5">
        <f>A79*2</f>
        <v>118714</v>
      </c>
      <c r="D79" s="3" t="s">
        <v>10</v>
      </c>
      <c r="E79" s="50">
        <f>IF(E17="ja",B79,A79)</f>
        <v>118714</v>
      </c>
      <c r="F79" s="42"/>
      <c r="G79" s="42"/>
      <c r="I79" s="3" t="s">
        <v>10</v>
      </c>
      <c r="J79" s="50">
        <f>E79</f>
        <v>118714</v>
      </c>
      <c r="K79" s="59"/>
    </row>
    <row r="80" spans="1:11" x14ac:dyDescent="0.25">
      <c r="A80" s="5">
        <v>3800</v>
      </c>
      <c r="B80" s="5">
        <f>A80*2</f>
        <v>7600</v>
      </c>
      <c r="D80" s="3" t="s">
        <v>4</v>
      </c>
      <c r="E80" s="50">
        <f>IF(E17="ja",B80,A80)</f>
        <v>7600</v>
      </c>
      <c r="F80" s="42"/>
      <c r="G80" s="42"/>
      <c r="I80" s="3" t="s">
        <v>4</v>
      </c>
      <c r="J80" s="50">
        <f>IF(J17="ja",F80,E80)</f>
        <v>7600</v>
      </c>
      <c r="K80" s="59"/>
    </row>
    <row r="81" spans="1:11" x14ac:dyDescent="0.25">
      <c r="A81" s="5"/>
      <c r="B81" s="5"/>
      <c r="D81" s="3" t="s">
        <v>57</v>
      </c>
      <c r="E81" s="50">
        <f>MAX(0,(E23-E80))</f>
        <v>42400</v>
      </c>
      <c r="F81" s="42"/>
      <c r="G81" s="42"/>
      <c r="I81" s="3" t="s">
        <v>57</v>
      </c>
      <c r="J81" s="50">
        <f>MAX(0,(J23-J80))</f>
        <v>42400</v>
      </c>
      <c r="K81" s="59"/>
    </row>
    <row r="82" spans="1:11" x14ac:dyDescent="0.25">
      <c r="A82" s="5">
        <v>26715</v>
      </c>
      <c r="B82" s="5">
        <f>A82*2</f>
        <v>53430</v>
      </c>
      <c r="D82" s="3" t="s">
        <v>11</v>
      </c>
      <c r="E82" s="50">
        <f>IF(E17="ja",B82,A82)</f>
        <v>53430</v>
      </c>
      <c r="F82" s="42"/>
      <c r="G82" s="42"/>
      <c r="I82" s="3" t="s">
        <v>11</v>
      </c>
      <c r="J82" s="50">
        <f>E82</f>
        <v>53430</v>
      </c>
      <c r="K82" s="59"/>
    </row>
    <row r="83" spans="1:11" x14ac:dyDescent="0.25">
      <c r="D83" s="3" t="s">
        <v>58</v>
      </c>
      <c r="E83" s="50">
        <f>MAX(0,E22-E82)</f>
        <v>0</v>
      </c>
      <c r="F83" s="42"/>
      <c r="G83" s="42"/>
      <c r="I83" s="3" t="s">
        <v>51</v>
      </c>
      <c r="J83" s="50">
        <f>MAX(0,J22-J82)</f>
        <v>0</v>
      </c>
      <c r="K83" s="59"/>
    </row>
    <row r="84" spans="1:11" x14ac:dyDescent="0.25">
      <c r="F84" s="43"/>
      <c r="G84" s="43"/>
      <c r="K84" s="61"/>
    </row>
    <row r="85" spans="1:11" x14ac:dyDescent="0.25">
      <c r="F85" s="43"/>
      <c r="G85" s="43"/>
      <c r="K85" s="61"/>
    </row>
    <row r="86" spans="1:11" x14ac:dyDescent="0.25">
      <c r="F86" s="43"/>
      <c r="G86" s="43"/>
      <c r="K86" s="61"/>
    </row>
    <row r="87" spans="1:11" x14ac:dyDescent="0.25">
      <c r="F87" s="42"/>
      <c r="G87" s="43"/>
      <c r="K87" s="61"/>
    </row>
    <row r="88" spans="1:11" x14ac:dyDescent="0.25">
      <c r="F88" s="43"/>
      <c r="G88" s="43"/>
      <c r="K88" s="61"/>
    </row>
    <row r="89" spans="1:11" x14ac:dyDescent="0.25">
      <c r="F89" s="26"/>
      <c r="G89" s="43"/>
      <c r="K89" s="61"/>
    </row>
  </sheetData>
  <sheetProtection algorithmName="SHA-512" hashValue="Bc22aUROiiB5rTpqMGBILT7zM+J141cIRZBJGSwCBuvSWEg00Ca5uEZkgc9ynvljKTZo5AHhcS61GCnxDbvCjw==" saltValue="3GTpAAuohGt7eyUeIP+puA==" spinCount="100000" sheet="1" objects="1" scenarios="1"/>
  <mergeCells count="2">
    <mergeCell ref="L14:M14"/>
    <mergeCell ref="I2:I6"/>
  </mergeCells>
  <dataValidations count="1">
    <dataValidation type="list" allowBlank="1" showInputMessage="1" showErrorMessage="1" sqref="E3" xr:uid="{8A8D5BEE-F274-4C4E-BCB8-D44DB63AE5C3}">
      <formula1>"ja,nee"</formula1>
    </dataValidation>
  </dataValidations>
  <hyperlinks>
    <hyperlink ref="I2:I6" r:id="rId1" display="PLAN JE KENNISMAKING" xr:uid="{BE592E07-2CB9-454A-9415-FC47DA3A197C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505A97-A3CF-444F-B2A0-104F56DB5AFB}">
          <x14:formula1>
            <xm:f>'ja-nee'!$A$1:$A$2</xm:f>
          </x14:formula1>
          <xm:sqref>J17 E17</xm:sqref>
        </x14:dataValidation>
        <x14:dataValidation type="list" allowBlank="1" showDropDown="1" showInputMessage="1" showErrorMessage="1" xr:uid="{D1C2CAC6-F12F-421F-A898-0FD0D7C0EAE3}">
          <x14:formula1>
            <xm:f>'ja-nee'!$A$1:$A$2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22FF-5044-4817-B171-2CD5AE6FAD5B}">
  <dimension ref="C5:F16"/>
  <sheetViews>
    <sheetView zoomScale="145" zoomScaleNormal="145" workbookViewId="0">
      <selection activeCell="F18" sqref="F18"/>
    </sheetView>
  </sheetViews>
  <sheetFormatPr defaultRowHeight="15" x14ac:dyDescent="0.25"/>
  <sheetData>
    <row r="5" spans="3:6" x14ac:dyDescent="0.25">
      <c r="C5" t="s">
        <v>97</v>
      </c>
      <c r="F5">
        <v>51396</v>
      </c>
    </row>
    <row r="6" spans="3:6" x14ac:dyDescent="0.25">
      <c r="C6" t="s">
        <v>98</v>
      </c>
      <c r="F6">
        <f>F5*2</f>
        <v>102792</v>
      </c>
    </row>
    <row r="12" spans="3:6" x14ac:dyDescent="0.25">
      <c r="D12" t="s">
        <v>104</v>
      </c>
      <c r="E12" t="s">
        <v>47</v>
      </c>
      <c r="F12" t="s">
        <v>105</v>
      </c>
    </row>
    <row r="13" spans="3:6" x14ac:dyDescent="0.25">
      <c r="C13" s="3" t="s">
        <v>0</v>
      </c>
      <c r="D13">
        <f>'Box 3 berekening'!E20</f>
        <v>50000</v>
      </c>
      <c r="E13">
        <f>IF(E16&gt;D13,D13,E16)</f>
        <v>50000</v>
      </c>
      <c r="F13">
        <f>D13-E13</f>
        <v>0</v>
      </c>
    </row>
    <row r="14" spans="3:6" x14ac:dyDescent="0.25">
      <c r="C14" s="3" t="s">
        <v>54</v>
      </c>
      <c r="D14">
        <f>'Box 3 berekening'!E21</f>
        <v>1000000</v>
      </c>
      <c r="E14">
        <f>E16-E13</f>
        <v>50000</v>
      </c>
      <c r="F14">
        <f t="shared" ref="F14:F16" si="0">D14-E14</f>
        <v>950000</v>
      </c>
    </row>
    <row r="15" spans="3:6" x14ac:dyDescent="0.25">
      <c r="C15" s="3"/>
      <c r="F15">
        <f t="shared" si="0"/>
        <v>0</v>
      </c>
    </row>
    <row r="16" spans="3:6" x14ac:dyDescent="0.25">
      <c r="D16">
        <f>SUM(D13:D15)</f>
        <v>1050000</v>
      </c>
      <c r="E16">
        <f>-'Belasting besparen'!F19</f>
        <v>100000</v>
      </c>
      <c r="F16">
        <f t="shared" si="0"/>
        <v>950000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EF4D-96BD-4CAE-B384-2F93DCCFC840}">
  <dimension ref="D2:G33"/>
  <sheetViews>
    <sheetView showGridLines="0" topLeftCell="A3" zoomScale="117" zoomScaleNormal="145" workbookViewId="0">
      <selection activeCell="F8" sqref="F8"/>
    </sheetView>
  </sheetViews>
  <sheetFormatPr defaultRowHeight="15" x14ac:dyDescent="0.25"/>
  <cols>
    <col min="4" max="4" width="4.28515625" customWidth="1"/>
    <col min="5" max="5" width="26.5703125" customWidth="1"/>
    <col min="6" max="6" width="23.42578125" customWidth="1"/>
    <col min="7" max="7" width="107.42578125" customWidth="1"/>
  </cols>
  <sheetData>
    <row r="2" spans="4:7" ht="24" x14ac:dyDescent="0.4">
      <c r="D2" s="14" t="s">
        <v>91</v>
      </c>
      <c r="E2" s="23"/>
      <c r="F2" s="23"/>
      <c r="G2" s="24"/>
    </row>
    <row r="4" spans="4:7" x14ac:dyDescent="0.25">
      <c r="F4" s="2" t="s">
        <v>92</v>
      </c>
    </row>
    <row r="6" spans="4:7" x14ac:dyDescent="0.25">
      <c r="D6" s="2"/>
      <c r="E6" s="2" t="s">
        <v>35</v>
      </c>
      <c r="F6" s="2" t="s">
        <v>36</v>
      </c>
      <c r="G6" s="2" t="s">
        <v>37</v>
      </c>
    </row>
    <row r="7" spans="4:7" x14ac:dyDescent="0.25">
      <c r="D7" s="18" t="s">
        <v>34</v>
      </c>
      <c r="E7" s="18" t="s">
        <v>106</v>
      </c>
      <c r="F7" s="21">
        <v>-100000</v>
      </c>
      <c r="G7" s="19" t="s">
        <v>107</v>
      </c>
    </row>
    <row r="8" spans="4:7" x14ac:dyDescent="0.25">
      <c r="D8" s="18" t="s">
        <v>40</v>
      </c>
      <c r="E8" s="18" t="s">
        <v>112</v>
      </c>
      <c r="F8" s="21"/>
      <c r="G8" s="19" t="s">
        <v>111</v>
      </c>
    </row>
    <row r="9" spans="4:7" x14ac:dyDescent="0.25">
      <c r="D9" s="18" t="s">
        <v>41</v>
      </c>
      <c r="E9" s="18" t="s">
        <v>114</v>
      </c>
      <c r="F9" s="21"/>
      <c r="G9" s="19" t="s">
        <v>113</v>
      </c>
    </row>
    <row r="10" spans="4:7" x14ac:dyDescent="0.25">
      <c r="D10" s="18" t="s">
        <v>60</v>
      </c>
      <c r="E10" s="18" t="s">
        <v>65</v>
      </c>
      <c r="F10" s="21"/>
      <c r="G10" s="19" t="s">
        <v>133</v>
      </c>
    </row>
    <row r="11" spans="4:7" x14ac:dyDescent="0.25">
      <c r="D11" s="18" t="s">
        <v>62</v>
      </c>
      <c r="E11" s="18" t="s">
        <v>45</v>
      </c>
      <c r="F11" s="21"/>
      <c r="G11" s="19" t="s">
        <v>95</v>
      </c>
    </row>
    <row r="12" spans="4:7" x14ac:dyDescent="0.25">
      <c r="D12" s="18" t="s">
        <v>117</v>
      </c>
      <c r="E12" s="18" t="s">
        <v>118</v>
      </c>
      <c r="F12" s="21"/>
      <c r="G12" s="19" t="s">
        <v>119</v>
      </c>
    </row>
    <row r="13" spans="4:7" x14ac:dyDescent="0.25">
      <c r="D13" s="18" t="s">
        <v>120</v>
      </c>
      <c r="E13" s="18" t="s">
        <v>121</v>
      </c>
      <c r="F13" s="21"/>
      <c r="G13" s="19" t="s">
        <v>122</v>
      </c>
    </row>
    <row r="14" spans="4:7" x14ac:dyDescent="0.25">
      <c r="D14" s="18" t="s">
        <v>124</v>
      </c>
      <c r="E14" s="18" t="s">
        <v>125</v>
      </c>
      <c r="F14" s="21"/>
      <c r="G14" s="19" t="s">
        <v>123</v>
      </c>
    </row>
    <row r="15" spans="4:7" x14ac:dyDescent="0.25">
      <c r="D15" s="18" t="s">
        <v>126</v>
      </c>
      <c r="E15" s="18" t="s">
        <v>128</v>
      </c>
      <c r="F15" s="21"/>
      <c r="G15" s="19" t="s">
        <v>127</v>
      </c>
    </row>
    <row r="16" spans="4:7" ht="30" x14ac:dyDescent="0.25">
      <c r="D16" s="18" t="s">
        <v>116</v>
      </c>
      <c r="E16" s="18" t="s">
        <v>42</v>
      </c>
      <c r="F16" s="21"/>
      <c r="G16" s="19" t="s">
        <v>94</v>
      </c>
    </row>
    <row r="17" spans="4:7" x14ac:dyDescent="0.25">
      <c r="D17" s="18" t="s">
        <v>129</v>
      </c>
      <c r="E17" s="18" t="s">
        <v>130</v>
      </c>
      <c r="F17" s="21"/>
      <c r="G17" s="19" t="s">
        <v>131</v>
      </c>
    </row>
    <row r="18" spans="4:7" x14ac:dyDescent="0.25">
      <c r="D18" s="18" t="s">
        <v>132</v>
      </c>
      <c r="E18" s="18" t="s">
        <v>61</v>
      </c>
      <c r="F18" s="21"/>
      <c r="G18" s="19"/>
    </row>
    <row r="19" spans="4:7" x14ac:dyDescent="0.25">
      <c r="F19" s="12">
        <f>SUM(F7:F18)</f>
        <v>-100000</v>
      </c>
    </row>
    <row r="24" spans="4:7" ht="24" x14ac:dyDescent="0.4">
      <c r="D24" s="14" t="s">
        <v>90</v>
      </c>
      <c r="E24" s="23"/>
      <c r="F24" s="23"/>
      <c r="G24" s="24"/>
    </row>
    <row r="26" spans="4:7" x14ac:dyDescent="0.25">
      <c r="F26" s="2" t="s">
        <v>93</v>
      </c>
    </row>
    <row r="28" spans="4:7" x14ac:dyDescent="0.25">
      <c r="D28" s="2"/>
      <c r="E28" s="2" t="s">
        <v>35</v>
      </c>
      <c r="F28" s="2" t="s">
        <v>36</v>
      </c>
      <c r="G28" s="2" t="s">
        <v>37</v>
      </c>
    </row>
    <row r="29" spans="4:7" x14ac:dyDescent="0.25">
      <c r="D29" s="18" t="s">
        <v>38</v>
      </c>
      <c r="E29" s="18" t="s">
        <v>108</v>
      </c>
      <c r="F29" s="21"/>
      <c r="G29" s="19" t="s">
        <v>134</v>
      </c>
    </row>
    <row r="30" spans="4:7" x14ac:dyDescent="0.25">
      <c r="D30" s="18" t="s">
        <v>39</v>
      </c>
      <c r="E30" s="18" t="s">
        <v>109</v>
      </c>
      <c r="F30" s="21"/>
      <c r="G30" s="19" t="s">
        <v>110</v>
      </c>
    </row>
    <row r="31" spans="4:7" x14ac:dyDescent="0.25">
      <c r="D31" s="18" t="s">
        <v>43</v>
      </c>
      <c r="E31" s="18" t="s">
        <v>63</v>
      </c>
      <c r="F31" s="21"/>
      <c r="G31" s="19" t="s">
        <v>115</v>
      </c>
    </row>
    <row r="32" spans="4:7" x14ac:dyDescent="0.25">
      <c r="D32" s="18"/>
      <c r="E32" s="18"/>
      <c r="F32" s="21"/>
      <c r="G32" s="19"/>
    </row>
    <row r="33" spans="6:6" x14ac:dyDescent="0.25">
      <c r="F33" s="12">
        <f>SUM(F29:F32)</f>
        <v>0</v>
      </c>
    </row>
  </sheetData>
  <sheetProtection algorithmName="SHA-512" hashValue="pdpbd4pG+QJFmc6xqXmtdxkcaTpPMMhUFy20dGKkrRZFuuJoNhHsZrBUBu6Xd0rKFXAab+Ap84y/uh/kxABlUQ==" saltValue="6Lqw1vexnDfO77lnjCy7R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FC2D-4482-4CEF-A0F1-4517A928A576}">
  <dimension ref="B4:D13"/>
  <sheetViews>
    <sheetView showGridLines="0" zoomScale="127" zoomScaleNormal="160" workbookViewId="0">
      <selection activeCell="B13" sqref="B13"/>
    </sheetView>
  </sheetViews>
  <sheetFormatPr defaultRowHeight="15" x14ac:dyDescent="0.25"/>
  <cols>
    <col min="2" max="2" width="44.28515625" bestFit="1" customWidth="1"/>
    <col min="3" max="3" width="43" customWidth="1"/>
    <col min="4" max="4" width="44" customWidth="1"/>
  </cols>
  <sheetData>
    <row r="4" spans="2:4" x14ac:dyDescent="0.25">
      <c r="B4" s="3" t="s">
        <v>0</v>
      </c>
      <c r="C4" s="3" t="s">
        <v>54</v>
      </c>
      <c r="D4" s="3" t="s">
        <v>3</v>
      </c>
    </row>
    <row r="5" spans="2:4" ht="30" x14ac:dyDescent="0.25">
      <c r="B5" s="22" t="s">
        <v>66</v>
      </c>
      <c r="C5" s="22" t="s">
        <v>73</v>
      </c>
      <c r="D5" s="22" t="s">
        <v>82</v>
      </c>
    </row>
    <row r="6" spans="2:4" ht="30" x14ac:dyDescent="0.25">
      <c r="B6" s="22" t="s">
        <v>67</v>
      </c>
      <c r="C6" s="22" t="s">
        <v>74</v>
      </c>
      <c r="D6" s="22" t="s">
        <v>83</v>
      </c>
    </row>
    <row r="7" spans="2:4" ht="45" x14ac:dyDescent="0.25">
      <c r="B7" s="22" t="s">
        <v>68</v>
      </c>
      <c r="C7" s="22" t="s">
        <v>75</v>
      </c>
      <c r="D7" s="22" t="s">
        <v>84</v>
      </c>
    </row>
    <row r="8" spans="2:4" ht="30" x14ac:dyDescent="0.25">
      <c r="B8" s="22" t="s">
        <v>69</v>
      </c>
      <c r="C8" s="22" t="s">
        <v>76</v>
      </c>
      <c r="D8" s="22" t="s">
        <v>85</v>
      </c>
    </row>
    <row r="9" spans="2:4" ht="30" x14ac:dyDescent="0.25">
      <c r="B9" s="22" t="s">
        <v>70</v>
      </c>
      <c r="C9" s="22" t="s">
        <v>77</v>
      </c>
      <c r="D9" s="22" t="s">
        <v>86</v>
      </c>
    </row>
    <row r="10" spans="2:4" ht="30" x14ac:dyDescent="0.25">
      <c r="B10" s="22" t="s">
        <v>71</v>
      </c>
      <c r="C10" s="22" t="s">
        <v>78</v>
      </c>
      <c r="D10" s="22" t="s">
        <v>87</v>
      </c>
    </row>
    <row r="11" spans="2:4" ht="30" x14ac:dyDescent="0.25">
      <c r="B11" s="22" t="s">
        <v>72</v>
      </c>
      <c r="C11" s="22" t="s">
        <v>79</v>
      </c>
      <c r="D11" s="22" t="s">
        <v>88</v>
      </c>
    </row>
    <row r="12" spans="2:4" ht="45" x14ac:dyDescent="0.25">
      <c r="B12" s="1"/>
      <c r="C12" s="22" t="s">
        <v>80</v>
      </c>
      <c r="D12" s="22" t="s">
        <v>89</v>
      </c>
    </row>
    <row r="13" spans="2:4" x14ac:dyDescent="0.25">
      <c r="B13" s="1"/>
      <c r="C13" s="22" t="s">
        <v>81</v>
      </c>
      <c r="D13" s="1"/>
    </row>
  </sheetData>
  <sheetProtection algorithmName="SHA-512" hashValue="KUgddcr7mlm8qkEaNhonPu7DIjjDd/oY2J03+T2Q6x8hkjHYEBf7rerxe3JCjYAlGW3wfV5BpyFZ4GcuCm9F8w==" saltValue="EGR8/j1WHCuyCpQW6X2O1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90BB-7EA0-49A4-BC20-055A6AD5DD81}">
  <dimension ref="A1:A2"/>
  <sheetViews>
    <sheetView zoomScale="145" zoomScaleNormal="145" workbookViewId="0">
      <selection activeCell="A3" sqref="A3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87F8-AE12-4C53-B3BF-96EB02BC1778}">
  <dimension ref="B4:E11"/>
  <sheetViews>
    <sheetView zoomScale="175" zoomScaleNormal="175" workbookViewId="0">
      <selection activeCell="B25" sqref="B25"/>
    </sheetView>
  </sheetViews>
  <sheetFormatPr defaultRowHeight="15" x14ac:dyDescent="0.25"/>
  <cols>
    <col min="2" max="2" width="45" customWidth="1"/>
    <col min="3" max="3" width="11.28515625" bestFit="1" customWidth="1"/>
    <col min="5" max="5" width="11.85546875" customWidth="1"/>
  </cols>
  <sheetData>
    <row r="4" spans="2:5" x14ac:dyDescent="0.25">
      <c r="B4" t="s">
        <v>44</v>
      </c>
    </row>
    <row r="5" spans="2:5" x14ac:dyDescent="0.25">
      <c r="C5" t="s">
        <v>46</v>
      </c>
      <c r="D5" t="s">
        <v>47</v>
      </c>
      <c r="E5" t="s">
        <v>48</v>
      </c>
    </row>
    <row r="6" spans="2:5" x14ac:dyDescent="0.25">
      <c r="B6" s="3" t="s">
        <v>0</v>
      </c>
      <c r="C6" s="5">
        <f>'Box 3 berekening'!E20</f>
        <v>50000</v>
      </c>
      <c r="D6">
        <f>IF(D9&gt;C6,C6,D9)</f>
        <v>-100000</v>
      </c>
      <c r="E6" s="5">
        <f>C6+D6</f>
        <v>-50000</v>
      </c>
    </row>
    <row r="7" spans="2:5" x14ac:dyDescent="0.25">
      <c r="B7" s="3" t="s">
        <v>1</v>
      </c>
      <c r="C7" s="5">
        <f>'Box 3 berekening'!E21</f>
        <v>1000000</v>
      </c>
      <c r="D7" s="5">
        <f>D9-D6</f>
        <v>0</v>
      </c>
      <c r="E7" s="5">
        <f>C7+D7</f>
        <v>1000000</v>
      </c>
    </row>
    <row r="8" spans="2:5" x14ac:dyDescent="0.25">
      <c r="B8" s="3" t="s">
        <v>2</v>
      </c>
      <c r="C8" s="5">
        <f>'Box 3 berekening'!E22</f>
        <v>0</v>
      </c>
      <c r="E8" s="5">
        <f t="shared" ref="E8" si="0">C8-D8</f>
        <v>0</v>
      </c>
    </row>
    <row r="9" spans="2:5" x14ac:dyDescent="0.25">
      <c r="C9" s="5">
        <f>C6+C7+C8</f>
        <v>1050000</v>
      </c>
      <c r="D9" s="5">
        <f>'Belasting besparen'!F19</f>
        <v>-100000</v>
      </c>
      <c r="E9" s="5">
        <f>E6+E7+E8</f>
        <v>950000</v>
      </c>
    </row>
    <row r="11" spans="2:5" x14ac:dyDescent="0.25">
      <c r="B11" s="7" t="s">
        <v>3</v>
      </c>
      <c r="C11">
        <f>'Box 3 berekening'!E23</f>
        <v>50000</v>
      </c>
      <c r="D11">
        <f>'Belasting besparen'!F33</f>
        <v>0</v>
      </c>
      <c r="E11">
        <f>C11+D11</f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Box 3 berekening</vt:lpstr>
      <vt:lpstr>HV nieuw</vt:lpstr>
      <vt:lpstr>Belasting besparen</vt:lpstr>
      <vt:lpstr>Definities</vt:lpstr>
      <vt:lpstr>ja-nee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Bogaerds</dc:creator>
  <cp:lastModifiedBy>David Bogaerds</cp:lastModifiedBy>
  <dcterms:created xsi:type="dcterms:W3CDTF">2025-02-16T05:12:02Z</dcterms:created>
  <dcterms:modified xsi:type="dcterms:W3CDTF">2026-06-09T04:54:39Z</dcterms:modified>
</cp:coreProperties>
</file>